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1385" windowHeight="5445" tabRatio="764" activeTab="0"/>
  </bookViews>
  <sheets>
    <sheet name="Mov. carga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<sst xmlns="http://schemas.openxmlformats.org/spreadsheetml/2006/main" count="116" uniqueCount="43">
  <si>
    <t>Pasajeros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</si>
  <si>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</si>
  <si>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</si>
  <si>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</si>
  <si>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</si>
  <si>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</si>
  <si>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</si>
  <si>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</si>
  <si>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</si>
  <si>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</si>
  <si>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Total</t>
  </si>
  <si>
    <t>Cargas en Toneladas</t>
  </si>
  <si>
    <t>Movimiento mensual de carga de crudo en Monoboyas por calidad de producto 2007</t>
  </si>
  <si>
    <t>Producto</t>
  </si>
  <si>
    <t xml:space="preserve">Abril </t>
  </si>
  <si>
    <t>Septiembre</t>
  </si>
  <si>
    <t>Noviembre</t>
  </si>
  <si>
    <t>Diciembre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</si>
  <si>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</si>
  <si>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</si>
  <si>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</si>
  <si>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</si>
  <si>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</si>
  <si>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Sobre cubierta</t>
  </si>
  <si>
    <t>Bajo cubierta</t>
  </si>
  <si>
    <t>*La carga  sobre cubierta consiste en : Estructuras, Tuberías, Tamborada, Provisiones y otras</t>
  </si>
  <si>
    <t xml:space="preserve"> *La carga  Bajo Cubierta consiste en: Diesel, Cemento, Agua Potable, Agua de Perforación, Barita, Cemento, Lodos, entre otras.</t>
  </si>
  <si>
    <t>Movimiento mensual de carga Cabotaje en Terminal de Abastecimiento 2007</t>
  </si>
  <si>
    <t xml:space="preserve"> Producto</t>
  </si>
  <si>
    <t xml:space="preserve">Fluídos petroleros </t>
  </si>
  <si>
    <t>Movimiento mensual de carga de Altura en la Terminal de Usos Multiples  2007</t>
  </si>
  <si>
    <t>Graneles (Agrícola/Mineral)</t>
  </si>
  <si>
    <t>Cont.(tons)</t>
  </si>
  <si>
    <t>Cont. (TEUS) pzs.</t>
  </si>
  <si>
    <t>General</t>
  </si>
  <si>
    <t>Turísticos</t>
  </si>
  <si>
    <t>Movimiento mensual de carga Cabotaje en Terminal de Usos Múltiples 2007</t>
  </si>
  <si>
    <t>Carga Mineral (Barita y Grava)</t>
  </si>
  <si>
    <t>Contenerizada</t>
  </si>
  <si>
    <t>Embarque y desembarque de pasajeros en la Terminal de Usos Múltiples</t>
  </si>
  <si>
    <r>
      <t>Carga General</t>
    </r>
    <r>
      <rPr>
        <sz val="8"/>
        <color indexed="62"/>
        <rFont val="Arial"/>
        <family val="2"/>
      </rPr>
      <t xml:space="preserve"> </t>
    </r>
  </si>
  <si>
    <t>* Preliminar</t>
  </si>
  <si>
    <t xml:space="preserve">Julio 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</si>
</sst>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0.0"/>
    <numFmt numFmtId="175" formatCode="#,##0.000"/>
    <numFmt numFmtId="176" formatCode="_([$€]* #,##0.00_);_([$€]* \(#,##0.00\);_([$€]* &quot;-&quot;??_);_(@_)"/>
    <numFmt numFmtId="177" formatCode="#,##0;[Red]#,##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* #,##0_ ;_ * \-#,##0_ ;_ * &quot;-&quot;_ ;_ @_ "/>
    <numFmt numFmtId="192" formatCode="_ &quot;$&quot;* #,##0.00_ ;_ &quot;$&quot;* \-#,##0.00_ ;_ &quot;$&quot;* &quot;-&quot;??_ ;_ @_ "/>
    <numFmt numFmtId="193" formatCode="_ * #,##0.00_ ;_ * \-#,##0.00_ ;_ * &quot;-&quot;??_ ;_ @_ 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$&quot;#,##0.0_);\(&quot;$&quot;#,##0.0\)"/>
    <numFmt numFmtId="201" formatCode="_(* #,##0.0_);_(* \(#,##0.0\);_(* &quot;-&quot;??_);_(@_)"/>
    <numFmt numFmtId="202" formatCode="0.0%"/>
    <numFmt numFmtId="203" formatCode="#,##0.0;\-#,##0.0"/>
    <numFmt numFmtId="204" formatCode="d\-mmm\-yy"/>
    <numFmt numFmtId="205" formatCode="_(* #,##0_);_(* \(#,##0\);_(* &quot;-&quot;??_);_(@_)"/>
    <numFmt numFmtId="206" formatCode="_-* #,##0.0_-;\-* #,##0.0_-;_-* &quot;-&quot;??_-;_-@_-"/>
    <numFmt numFmtId="207" formatCode="_-* #,##0_-;\-* #,##0_-;_-* &quot;-&quot;??_-;_-@_-"/>
    <numFmt numFmtId="208" formatCode="[$-80A]dddd\,\ dd&quot; de &quot;mmmm&quot; de &quot;yyyy"/>
    <numFmt numFmtId="209" formatCode="[$-80A]hh:mm:ss\ AM/PM"/>
    <numFmt numFmtId="210" formatCode="hh:mm:ss;@"/>
    <numFmt numFmtId="211" formatCode="dd:hh:mm:ss;@"/>
    <numFmt numFmtId="212" formatCode="&quot;$&quot;#,##0.00"/>
    <numFmt numFmtId="213" formatCode="#,##0.0000"/>
    <numFmt numFmtId="214" formatCode="#,##0.000_ ;[Red]\-#,##0.000\ "/>
    <numFmt numFmtId="215" formatCode="0.000"/>
    <numFmt numFmtId="216" formatCode="#,##0.0000_ ;[Red]\-#,##0.0000\ "/>
    <numFmt numFmtId="217" formatCode="#,##0.00_ ;[Red]\-#,##0.00\ 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4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0"/>
    </font>
    <font>
      <b/>
      <sz val="8"/>
      <color indexed="10"/>
      <name val="Arial"/>
      <family val="2"/>
    </font>
    <font>
      <sz val="7"/>
      <color indexed="62"/>
      <name val="Arial"/>
      <family val="0"/>
    </font>
    <font>
      <sz val="7"/>
      <color indexed="54"/>
      <name val="Arial"/>
      <family val="0"/>
    </font>
    <font>
      <b/>
      <sz val="9"/>
      <color indexed="54"/>
      <name val="Arial"/>
      <family val="0"/>
    </font>
    <font>
      <sz val="9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8" fillId="0" borderId="3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2" borderId="4" xfId="0" applyFont="1" applyFill="1" applyBorder="1" applyAlignment="1">
      <alignment horizontal="center"/>
    </xf>
    <xf numFmtId="0" fontId="8" fillId="0" borderId="5" xfId="0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8" fillId="0" borderId="3" xfId="0" applyFont="1" applyBorder="1" applyAlignment="1">
      <alignment/>
    </xf>
    <xf numFmtId="0" fontId="9" fillId="2" borderId="6" xfId="0" applyFont="1" applyFill="1" applyBorder="1" applyAlignment="1">
      <alignment/>
    </xf>
    <xf numFmtId="0" fontId="14" fillId="0" borderId="7" xfId="0" applyFont="1" applyFill="1" applyBorder="1" applyAlignment="1">
      <alignment horizontal="center"/>
    </xf>
    <xf numFmtId="0" fontId="6" fillId="0" borderId="0" xfId="0" applyFont="1" applyAlignment="1">
      <alignment/>
    </xf>
    <xf numFmtId="3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9" fillId="2" borderId="8" xfId="0" applyFont="1" applyFill="1" applyBorder="1" applyAlignment="1">
      <alignment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2" borderId="11" xfId="0" applyFont="1" applyFill="1" applyBorder="1" applyAlignment="1">
      <alignment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3" fontId="9" fillId="2" borderId="14" xfId="0" applyNumberFormat="1" applyFont="1" applyFill="1" applyBorder="1" applyAlignment="1">
      <alignment horizontal="right"/>
    </xf>
    <xf numFmtId="3" fontId="9" fillId="2" borderId="15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3" fontId="11" fillId="2" borderId="16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/>
    </xf>
    <xf numFmtId="3" fontId="8" fillId="0" borderId="17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3" fontId="8" fillId="0" borderId="16" xfId="0" applyNumberFormat="1" applyFont="1" applyFill="1" applyBorder="1" applyAlignment="1">
      <alignment horizontal="right" wrapText="1"/>
    </xf>
    <xf numFmtId="3" fontId="8" fillId="0" borderId="16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16" fillId="0" borderId="0" xfId="0" applyFont="1" applyAlignment="1">
      <alignment/>
    </xf>
    <xf numFmtId="0" fontId="7" fillId="0" borderId="16" xfId="0" applyFont="1" applyFill="1" applyBorder="1" applyAlignment="1">
      <alignment wrapText="1"/>
    </xf>
    <xf numFmtId="3" fontId="10" fillId="0" borderId="0" xfId="0" applyNumberFormat="1" applyFont="1" applyAlignment="1">
      <alignment/>
    </xf>
    <xf numFmtId="0" fontId="4" fillId="2" borderId="6" xfId="0" applyFont="1" applyFill="1" applyBorder="1" applyAlignment="1">
      <alignment/>
    </xf>
    <xf numFmtId="4" fontId="4" fillId="2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4" fillId="2" borderId="10" xfId="0" applyNumberFormat="1" applyFont="1" applyFill="1" applyBorder="1" applyAlignment="1">
      <alignment/>
    </xf>
    <xf numFmtId="4" fontId="4" fillId="2" borderId="18" xfId="0" applyNumberFormat="1" applyFont="1" applyFill="1" applyBorder="1" applyAlignment="1">
      <alignment/>
    </xf>
    <xf numFmtId="4" fontId="4" fillId="2" borderId="19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 horizontal="right" wrapText="1"/>
    </xf>
    <xf numFmtId="4" fontId="9" fillId="2" borderId="14" xfId="0" applyNumberFormat="1" applyFont="1" applyFill="1" applyBorder="1" applyAlignment="1">
      <alignment horizontal="right"/>
    </xf>
    <xf numFmtId="4" fontId="8" fillId="0" borderId="16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4" fontId="9" fillId="2" borderId="15" xfId="0" applyNumberFormat="1" applyFont="1" applyFill="1" applyBorder="1" applyAlignment="1">
      <alignment horizontal="right"/>
    </xf>
    <xf numFmtId="4" fontId="9" fillId="2" borderId="16" xfId="0" applyNumberFormat="1" applyFont="1" applyFill="1" applyBorder="1" applyAlignment="1">
      <alignment horizontal="right"/>
    </xf>
    <xf numFmtId="4" fontId="9" fillId="2" borderId="18" xfId="0" applyNumberFormat="1" applyFont="1" applyFill="1" applyBorder="1" applyAlignment="1">
      <alignment horizontal="right"/>
    </xf>
    <xf numFmtId="4" fontId="9" fillId="2" borderId="20" xfId="0" applyNumberFormat="1" applyFont="1" applyFill="1" applyBorder="1" applyAlignment="1">
      <alignment horizontal="right"/>
    </xf>
    <xf numFmtId="4" fontId="9" fillId="2" borderId="20" xfId="0" applyNumberFormat="1" applyFont="1" applyFill="1" applyBorder="1" applyAlignment="1">
      <alignment/>
    </xf>
    <xf numFmtId="4" fontId="9" fillId="2" borderId="15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 horizontal="right"/>
    </xf>
    <xf numFmtId="4" fontId="9" fillId="2" borderId="20" xfId="0" applyNumberFormat="1" applyFont="1" applyFill="1" applyBorder="1" applyAlignment="1">
      <alignment horizontal="right"/>
    </xf>
    <xf numFmtId="4" fontId="9" fillId="2" borderId="14" xfId="0" applyNumberFormat="1" applyFont="1" applyFill="1" applyBorder="1" applyAlignment="1">
      <alignment horizontal="right"/>
    </xf>
    <xf numFmtId="4" fontId="9" fillId="2" borderId="15" xfId="0" applyNumberFormat="1" applyFont="1" applyFill="1" applyBorder="1" applyAlignment="1">
      <alignment horizontal="right"/>
    </xf>
    <xf numFmtId="4" fontId="13" fillId="0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13" fillId="0" borderId="16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4" fontId="13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12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arentacuatro\C\Documents%20and%20Settings\fcamargo\Mis%20documentos\INFORMACION%202007\ESTADISTICAS%202007\CONCENTRADO%20DE%20BARCOS%20POR%20MES\concentrado%20mov.%20diario%20de%20embarcaciones%20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DIMIENTOS 2007"/>
      <sheetName val="TUM CARGA"/>
      <sheetName val="TUM"/>
      <sheetName val="Hoja1 "/>
      <sheetName val="Boya"/>
      <sheetName val="Terminal de Abastecimiento"/>
      <sheetName val="indicador"/>
      <sheetName val="SIIP TUM JUNIO"/>
      <sheetName val="SIIP Monoboyas JUNIO"/>
      <sheetName val="SIIP T. Abastecimiento JUNIO"/>
    </sheetNames>
    <sheetDataSet>
      <sheetData sheetId="4">
        <row r="23">
          <cell r="N23">
            <v>1447014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7"/>
  <sheetViews>
    <sheetView showGridLines="0" tabSelected="1" workbookViewId="0" topLeftCell="F7">
      <selection activeCell="N15" sqref="N15"/>
    </sheetView>
  </sheetViews>
  <sheetFormatPr defaultColWidth="11.421875" defaultRowHeight="12.75"/>
  <cols>
    <col min="1" max="1" width="3.421875" style="5" customWidth="1"/>
    <col min="2" max="2" width="19.57421875" style="5" customWidth="1"/>
    <col min="3" max="3" width="9.8515625" style="5" customWidth="1"/>
    <col min="4" max="4" width="10.421875" style="5" customWidth="1"/>
    <col min="5" max="5" width="11.140625" style="5" customWidth="1"/>
    <col min="6" max="6" width="10.00390625" style="5" customWidth="1"/>
    <col min="7" max="7" width="10.57421875" style="5" customWidth="1"/>
    <col min="8" max="8" width="10.7109375" style="5" customWidth="1"/>
    <col min="9" max="9" width="10.140625" style="5" customWidth="1"/>
    <col min="10" max="10" width="9.8515625" style="5" customWidth="1"/>
    <col min="11" max="11" width="11.00390625" style="5" customWidth="1"/>
    <col min="12" max="12" width="9.421875" style="5" customWidth="1"/>
    <col min="13" max="13" width="10.8515625" style="5" customWidth="1"/>
    <col min="14" max="14" width="10.28125" style="5" customWidth="1"/>
    <col min="15" max="15" width="11.8515625" style="5" customWidth="1"/>
    <col min="16" max="16384" width="11.421875" style="5" customWidth="1"/>
  </cols>
  <sheetData>
    <row r="1" spans="2:15" ht="12">
      <c r="B1" s="73" t="s">
        <v>11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5" s="7" customFormat="1" ht="12">
      <c r="B2" s="73" t="s">
        <v>12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="7" customFormat="1" ht="12.75" thickBot="1">
      <c r="P3" s="8"/>
    </row>
    <row r="4" spans="2:16" s="7" customFormat="1" ht="12.75" thickBot="1">
      <c r="B4" s="3" t="s">
        <v>13</v>
      </c>
      <c r="C4" s="9" t="s">
        <v>1</v>
      </c>
      <c r="D4" s="9" t="s">
        <v>2</v>
      </c>
      <c r="E4" s="9" t="s">
        <v>3</v>
      </c>
      <c r="F4" s="9" t="s">
        <v>14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15</v>
      </c>
      <c r="L4" s="9" t="s">
        <v>9</v>
      </c>
      <c r="M4" s="9" t="s">
        <v>16</v>
      </c>
      <c r="N4" s="9" t="s">
        <v>17</v>
      </c>
      <c r="O4" s="4" t="s">
        <v>10</v>
      </c>
      <c r="P4" s="8"/>
    </row>
    <row r="5" spans="2:17" s="7" customFormat="1" ht="12">
      <c r="B5" s="10" t="s">
        <v>18</v>
      </c>
      <c r="C5" s="47">
        <f>'[1]Boya'!$N$23/6.3</f>
        <v>229684.76190476192</v>
      </c>
      <c r="D5" s="47">
        <v>133341.588</v>
      </c>
      <c r="E5" s="47">
        <v>18993.97</v>
      </c>
      <c r="F5" s="47">
        <v>108215.715</v>
      </c>
      <c r="G5" s="49">
        <f>1059071/6.3</f>
        <v>168106.50793650793</v>
      </c>
      <c r="H5" s="47">
        <f>8523495/6.3</f>
        <v>1352935.7142857143</v>
      </c>
      <c r="I5" s="47">
        <f>5081193/6.3</f>
        <v>806538.5714285715</v>
      </c>
      <c r="J5" s="47">
        <v>317751.9</v>
      </c>
      <c r="K5" s="49">
        <v>272854.6</v>
      </c>
      <c r="L5" s="48">
        <v>166951.43</v>
      </c>
      <c r="M5" s="47">
        <v>428807.31</v>
      </c>
      <c r="N5" s="47">
        <v>79969.68</v>
      </c>
      <c r="O5" s="50">
        <f>SUM(C5:N5)</f>
        <v>4084151.748555556</v>
      </c>
      <c r="P5" s="11"/>
      <c r="Q5" s="71"/>
    </row>
    <row r="6" spans="2:17" s="7" customFormat="1" ht="12">
      <c r="B6" s="6" t="s">
        <v>19</v>
      </c>
      <c r="C6" s="49">
        <f>'[1]Boya'!$M$23/6.3</f>
        <v>0</v>
      </c>
      <c r="D6" s="49">
        <v>1017247.93</v>
      </c>
      <c r="E6" s="49">
        <v>1595073.33</v>
      </c>
      <c r="F6" s="49">
        <v>1339912.223</v>
      </c>
      <c r="G6" s="49">
        <f>10630705/6.3</f>
        <v>1687413.492063492</v>
      </c>
      <c r="H6" s="49">
        <f>1581152/6.3</f>
        <v>250976.50793650793</v>
      </c>
      <c r="I6" s="49">
        <f>779457/6.3</f>
        <v>123723.33333333334</v>
      </c>
      <c r="J6" s="49">
        <v>459279.05</v>
      </c>
      <c r="K6" s="49">
        <v>323771.11</v>
      </c>
      <c r="L6" s="47">
        <v>235521.74</v>
      </c>
      <c r="M6" s="49">
        <v>235052.06</v>
      </c>
      <c r="N6" s="49">
        <v>113131.59</v>
      </c>
      <c r="O6" s="51">
        <f>SUM(C6:N6)</f>
        <v>7381102.366333332</v>
      </c>
      <c r="P6" s="11"/>
      <c r="Q6" s="71"/>
    </row>
    <row r="7" spans="2:17" s="7" customFormat="1" ht="12">
      <c r="B7" s="12" t="s">
        <v>20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51">
        <f>SUM(C7:N7)</f>
        <v>0</v>
      </c>
      <c r="P7" s="70"/>
      <c r="Q7" s="72"/>
    </row>
    <row r="8" spans="2:15" s="45" customFormat="1" ht="12" thickBot="1">
      <c r="B8" s="43" t="s">
        <v>10</v>
      </c>
      <c r="C8" s="44">
        <f aca="true" t="shared" si="0" ref="C8:M8">SUM(C5:C7)</f>
        <v>229684.76190476192</v>
      </c>
      <c r="D8" s="44">
        <f t="shared" si="0"/>
        <v>1150589.5180000002</v>
      </c>
      <c r="E8" s="44">
        <f t="shared" si="0"/>
        <v>1614067.3</v>
      </c>
      <c r="F8" s="44">
        <f>SUM(F5:F7)</f>
        <v>1448127.938</v>
      </c>
      <c r="G8" s="44">
        <f t="shared" si="0"/>
        <v>1855520</v>
      </c>
      <c r="H8" s="44">
        <f t="shared" si="0"/>
        <v>1603912.2222222222</v>
      </c>
      <c r="I8" s="44">
        <f>SUM(I5:I7)</f>
        <v>930261.9047619049</v>
      </c>
      <c r="J8" s="44">
        <f t="shared" si="0"/>
        <v>777030.95</v>
      </c>
      <c r="K8" s="44">
        <f t="shared" si="0"/>
        <v>596625.71</v>
      </c>
      <c r="L8" s="44">
        <f t="shared" si="0"/>
        <v>402473.17</v>
      </c>
      <c r="M8" s="44">
        <f t="shared" si="0"/>
        <v>663859.37</v>
      </c>
      <c r="N8" s="44">
        <f>+N5+N6+N7</f>
        <v>193101.27</v>
      </c>
      <c r="O8" s="52">
        <f>SUM(C8:N8)</f>
        <v>11465254.114888888</v>
      </c>
    </row>
    <row r="9" spans="2:9" s="7" customFormat="1" ht="12">
      <c r="B9" s="14"/>
      <c r="C9" s="15"/>
      <c r="E9" s="16"/>
      <c r="I9" s="16"/>
    </row>
    <row r="10" s="7" customFormat="1" ht="12">
      <c r="B10" s="17" t="s">
        <v>21</v>
      </c>
    </row>
    <row r="11" s="7" customFormat="1" ht="12"/>
    <row r="12" spans="2:15" s="7" customFormat="1" ht="12">
      <c r="B12" s="73" t="s">
        <v>22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2:15" s="7" customFormat="1" ht="12.75" thickBo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6" s="7" customFormat="1" ht="12">
      <c r="B14" s="18" t="s">
        <v>13</v>
      </c>
      <c r="C14" s="19" t="s">
        <v>1</v>
      </c>
      <c r="D14" s="19" t="s">
        <v>2</v>
      </c>
      <c r="E14" s="19" t="s">
        <v>3</v>
      </c>
      <c r="F14" s="19" t="s">
        <v>14</v>
      </c>
      <c r="G14" s="19" t="s">
        <v>5</v>
      </c>
      <c r="H14" s="19" t="s">
        <v>6</v>
      </c>
      <c r="I14" s="19" t="s">
        <v>42</v>
      </c>
      <c r="J14" s="19" t="s">
        <v>8</v>
      </c>
      <c r="K14" s="19" t="s">
        <v>15</v>
      </c>
      <c r="L14" s="19" t="s">
        <v>9</v>
      </c>
      <c r="M14" s="19" t="s">
        <v>16</v>
      </c>
      <c r="N14" s="19" t="s">
        <v>17</v>
      </c>
      <c r="O14" s="20" t="s">
        <v>10</v>
      </c>
      <c r="P14" s="8"/>
    </row>
    <row r="15" spans="2:43" s="7" customFormat="1" ht="12">
      <c r="B15" s="6" t="s">
        <v>23</v>
      </c>
      <c r="C15" s="49">
        <v>14014</v>
      </c>
      <c r="D15" s="49">
        <v>2579.5</v>
      </c>
      <c r="E15" s="49">
        <v>4169.9</v>
      </c>
      <c r="F15" s="49">
        <v>16901</v>
      </c>
      <c r="G15" s="49">
        <v>12833</v>
      </c>
      <c r="H15" s="49">
        <v>11954</v>
      </c>
      <c r="I15" s="49">
        <v>10331</v>
      </c>
      <c r="J15" s="49">
        <v>55587</v>
      </c>
      <c r="K15" s="49">
        <v>12183</v>
      </c>
      <c r="L15" s="49">
        <v>11404</v>
      </c>
      <c r="M15" s="49">
        <v>10607</v>
      </c>
      <c r="N15" s="49">
        <v>10800</v>
      </c>
      <c r="O15" s="61">
        <f>SUM(C15:N15)</f>
        <v>173363.4</v>
      </c>
      <c r="P15" s="8"/>
      <c r="Q15" s="67"/>
      <c r="R15" s="8"/>
      <c r="T15" s="8"/>
      <c r="U15" s="8"/>
      <c r="V15" s="8"/>
      <c r="W15" s="8"/>
      <c r="X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2:43" s="7" customFormat="1" ht="12">
      <c r="B16" s="6" t="s">
        <v>24</v>
      </c>
      <c r="C16" s="49">
        <v>66966.07</v>
      </c>
      <c r="D16" s="49">
        <v>14219.57</v>
      </c>
      <c r="E16" s="49">
        <f>19673.9+2097+54.52+577.47</f>
        <v>22402.890000000003</v>
      </c>
      <c r="F16" s="49">
        <v>76938.03</v>
      </c>
      <c r="G16" s="49">
        <v>85623.01</v>
      </c>
      <c r="H16" s="49">
        <v>89785.97</v>
      </c>
      <c r="I16" s="49">
        <v>49405</v>
      </c>
      <c r="J16" s="49">
        <v>11443.41</v>
      </c>
      <c r="K16" s="49">
        <v>87870.08</v>
      </c>
      <c r="L16" s="49">
        <v>87753.85</v>
      </c>
      <c r="M16" s="49">
        <v>58568.49</v>
      </c>
      <c r="N16" s="49">
        <v>57670.02</v>
      </c>
      <c r="O16" s="61">
        <f>SUM(C16:N16)</f>
        <v>708646.39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2:43" s="7" customFormat="1" ht="12.75" thickBot="1">
      <c r="B17" s="13" t="s">
        <v>10</v>
      </c>
      <c r="C17" s="44">
        <f aca="true" t="shared" si="1" ref="C17:N17">SUM(C15:C16)</f>
        <v>80980.07</v>
      </c>
      <c r="D17" s="44">
        <f t="shared" si="1"/>
        <v>16799.07</v>
      </c>
      <c r="E17" s="44">
        <f t="shared" si="1"/>
        <v>26572.79</v>
      </c>
      <c r="F17" s="44">
        <f t="shared" si="1"/>
        <v>93839.03</v>
      </c>
      <c r="G17" s="44">
        <f t="shared" si="1"/>
        <v>98456.01</v>
      </c>
      <c r="H17" s="44">
        <f t="shared" si="1"/>
        <v>101739.97</v>
      </c>
      <c r="I17" s="44">
        <f t="shared" si="1"/>
        <v>59736</v>
      </c>
      <c r="J17" s="44">
        <f>SUM(J15:J16)</f>
        <v>67030.41</v>
      </c>
      <c r="K17" s="44">
        <f t="shared" si="1"/>
        <v>100053.08</v>
      </c>
      <c r="L17" s="44">
        <f t="shared" si="1"/>
        <v>99157.85</v>
      </c>
      <c r="M17" s="44">
        <f t="shared" si="1"/>
        <v>69175.48999999999</v>
      </c>
      <c r="N17" s="44">
        <f t="shared" si="1"/>
        <v>68470.01999999999</v>
      </c>
      <c r="O17" s="62">
        <f>SUM(C17:N17)</f>
        <v>882009.79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2:9" s="7" customFormat="1" ht="12">
      <c r="B18" s="17" t="s">
        <v>41</v>
      </c>
      <c r="C18" s="17"/>
      <c r="D18" s="2"/>
      <c r="E18" s="2"/>
      <c r="F18" s="15"/>
      <c r="I18" s="16"/>
    </row>
    <row r="19" s="21" customFormat="1" ht="12">
      <c r="B19" s="17" t="s">
        <v>25</v>
      </c>
    </row>
    <row r="20" s="21" customFormat="1" ht="12">
      <c r="B20" s="17" t="s">
        <v>26</v>
      </c>
    </row>
    <row r="21" s="7" customFormat="1" ht="12">
      <c r="B21" s="22"/>
    </row>
    <row r="22" spans="2:15" s="7" customFormat="1" ht="12">
      <c r="B22" s="73" t="s">
        <v>27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2:3" s="7" customFormat="1" ht="12.75" thickBot="1">
      <c r="B23" s="23"/>
      <c r="C23" s="23"/>
    </row>
    <row r="24" spans="2:15" s="7" customFormat="1" ht="12">
      <c r="B24" s="24" t="s">
        <v>28</v>
      </c>
      <c r="C24" s="25" t="s">
        <v>1</v>
      </c>
      <c r="D24" s="25" t="s">
        <v>2</v>
      </c>
      <c r="E24" s="25" t="s">
        <v>3</v>
      </c>
      <c r="F24" s="25" t="s">
        <v>4</v>
      </c>
      <c r="G24" s="25" t="s">
        <v>5</v>
      </c>
      <c r="H24" s="25" t="s">
        <v>6</v>
      </c>
      <c r="I24" s="25" t="s">
        <v>7</v>
      </c>
      <c r="J24" s="25" t="s">
        <v>8</v>
      </c>
      <c r="K24" s="25" t="s">
        <v>15</v>
      </c>
      <c r="L24" s="25" t="s">
        <v>9</v>
      </c>
      <c r="M24" s="25" t="s">
        <v>16</v>
      </c>
      <c r="N24" s="25" t="s">
        <v>17</v>
      </c>
      <c r="O24" s="26" t="s">
        <v>10</v>
      </c>
    </row>
    <row r="25" spans="2:17" ht="12">
      <c r="B25" s="27" t="s">
        <v>29</v>
      </c>
      <c r="C25" s="63">
        <v>16616.067</v>
      </c>
      <c r="D25" s="63">
        <v>22202.98</v>
      </c>
      <c r="E25" s="63">
        <v>60833.972</v>
      </c>
      <c r="F25" s="63">
        <v>39647.793</v>
      </c>
      <c r="G25" s="63">
        <v>45136.896</v>
      </c>
      <c r="H25" s="63">
        <v>43520.875</v>
      </c>
      <c r="I25" s="63">
        <v>46469.47</v>
      </c>
      <c r="J25" s="63">
        <v>36712.115</v>
      </c>
      <c r="K25" s="63">
        <v>46018.045</v>
      </c>
      <c r="L25" s="63">
        <v>32185.9</v>
      </c>
      <c r="M25" s="63">
        <v>37434.77</v>
      </c>
      <c r="N25" s="69">
        <v>23501.546</v>
      </c>
      <c r="O25" s="64">
        <f>SUM(C25:N25)</f>
        <v>450280.429</v>
      </c>
      <c r="Q25" s="68"/>
    </row>
    <row r="26" spans="2:15" ht="12.75" thickBot="1">
      <c r="B26" s="13" t="s">
        <v>10</v>
      </c>
      <c r="C26" s="65">
        <f aca="true" t="shared" si="2" ref="C26:N26">SUM(C25:C25)</f>
        <v>16616.067</v>
      </c>
      <c r="D26" s="65">
        <f t="shared" si="2"/>
        <v>22202.98</v>
      </c>
      <c r="E26" s="65">
        <f t="shared" si="2"/>
        <v>60833.972</v>
      </c>
      <c r="F26" s="65">
        <f t="shared" si="2"/>
        <v>39647.793</v>
      </c>
      <c r="G26" s="65">
        <f t="shared" si="2"/>
        <v>45136.896</v>
      </c>
      <c r="H26" s="65">
        <f t="shared" si="2"/>
        <v>43520.875</v>
      </c>
      <c r="I26" s="65">
        <f t="shared" si="2"/>
        <v>46469.47</v>
      </c>
      <c r="J26" s="65">
        <f t="shared" si="2"/>
        <v>36712.115</v>
      </c>
      <c r="K26" s="65">
        <f t="shared" si="2"/>
        <v>46018.045</v>
      </c>
      <c r="L26" s="65">
        <f t="shared" si="2"/>
        <v>32185.9</v>
      </c>
      <c r="M26" s="65">
        <f t="shared" si="2"/>
        <v>37434.77</v>
      </c>
      <c r="N26" s="65">
        <f t="shared" si="2"/>
        <v>23501.546</v>
      </c>
      <c r="O26" s="66">
        <f>SUM(C26:N26)</f>
        <v>450280.429</v>
      </c>
    </row>
    <row r="27" spans="2:9" s="7" customFormat="1" ht="12">
      <c r="B27" s="17"/>
      <c r="I27" s="16"/>
    </row>
    <row r="28" s="7" customFormat="1" ht="12"/>
    <row r="29" spans="2:15" s="7" customFormat="1" ht="12">
      <c r="B29" s="73" t="s">
        <v>30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="7" customFormat="1" ht="12.75" thickBot="1"/>
    <row r="31" spans="2:15" s="7" customFormat="1" ht="12">
      <c r="B31" s="24" t="s">
        <v>28</v>
      </c>
      <c r="C31" s="25" t="s">
        <v>1</v>
      </c>
      <c r="D31" s="25" t="s">
        <v>2</v>
      </c>
      <c r="E31" s="25" t="s">
        <v>3</v>
      </c>
      <c r="F31" s="25" t="s">
        <v>4</v>
      </c>
      <c r="G31" s="25" t="s">
        <v>5</v>
      </c>
      <c r="H31" s="25" t="s">
        <v>6</v>
      </c>
      <c r="I31" s="25" t="s">
        <v>7</v>
      </c>
      <c r="J31" s="25" t="s">
        <v>8</v>
      </c>
      <c r="K31" s="25" t="s">
        <v>15</v>
      </c>
      <c r="L31" s="25" t="s">
        <v>9</v>
      </c>
      <c r="M31" s="25" t="s">
        <v>16</v>
      </c>
      <c r="N31" s="25" t="s">
        <v>17</v>
      </c>
      <c r="O31" s="26" t="s">
        <v>10</v>
      </c>
    </row>
    <row r="32" spans="2:15" s="1" customFormat="1" ht="25.5" customHeight="1">
      <c r="B32" s="30" t="s">
        <v>31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8">
        <f aca="true" t="shared" si="3" ref="O32:O37">SUM(C32:N32)</f>
        <v>0</v>
      </c>
    </row>
    <row r="33" spans="2:15" s="7" customFormat="1" ht="14.25" customHeight="1">
      <c r="B33" s="34" t="s">
        <v>32</v>
      </c>
      <c r="C33" s="35">
        <v>0</v>
      </c>
      <c r="D33" s="35">
        <v>0</v>
      </c>
      <c r="E33" s="56">
        <f>48.87+44.996</f>
        <v>93.866</v>
      </c>
      <c r="F33" s="38">
        <v>0</v>
      </c>
      <c r="G33" s="38">
        <v>0</v>
      </c>
      <c r="H33" s="56">
        <v>31.88</v>
      </c>
      <c r="I33" s="56">
        <v>105.36</v>
      </c>
      <c r="J33" s="56">
        <v>106.38</v>
      </c>
      <c r="K33" s="56">
        <v>0</v>
      </c>
      <c r="L33" s="56">
        <v>663.01</v>
      </c>
      <c r="M33" s="56">
        <v>0</v>
      </c>
      <c r="N33" s="56">
        <v>26</v>
      </c>
      <c r="O33" s="59">
        <f t="shared" si="3"/>
        <v>1026.496</v>
      </c>
    </row>
    <row r="34" spans="2:15" s="8" customFormat="1" ht="14.25" customHeight="1">
      <c r="B34" s="36" t="s">
        <v>33</v>
      </c>
      <c r="C34" s="37">
        <v>0</v>
      </c>
      <c r="D34" s="38">
        <v>0</v>
      </c>
      <c r="E34" s="38">
        <v>6</v>
      </c>
      <c r="F34" s="38">
        <v>0</v>
      </c>
      <c r="G34" s="38">
        <v>0</v>
      </c>
      <c r="H34" s="38">
        <v>3</v>
      </c>
      <c r="I34" s="38">
        <v>9</v>
      </c>
      <c r="J34" s="55">
        <v>15</v>
      </c>
      <c r="K34" s="55">
        <v>0</v>
      </c>
      <c r="L34" s="55">
        <v>25</v>
      </c>
      <c r="M34" s="55">
        <v>0</v>
      </c>
      <c r="N34" s="55">
        <v>13</v>
      </c>
      <c r="O34" s="60">
        <f t="shared" si="3"/>
        <v>71</v>
      </c>
    </row>
    <row r="35" spans="2:15" s="8" customFormat="1" ht="14.25" customHeight="1">
      <c r="B35" s="39" t="s">
        <v>34</v>
      </c>
      <c r="C35" s="53">
        <v>5348.82</v>
      </c>
      <c r="D35" s="55">
        <v>7.29</v>
      </c>
      <c r="E35" s="55">
        <f>3711.52+494.76</f>
        <v>4206.28</v>
      </c>
      <c r="F35" s="55">
        <v>9363.96</v>
      </c>
      <c r="G35" s="55">
        <v>9045.69</v>
      </c>
      <c r="H35" s="55">
        <v>4811.55</v>
      </c>
      <c r="I35" s="55">
        <v>6158.74</v>
      </c>
      <c r="J35" s="55">
        <v>950.98</v>
      </c>
      <c r="K35" s="55">
        <v>1696.56</v>
      </c>
      <c r="L35" s="55">
        <v>634.81</v>
      </c>
      <c r="M35" s="55">
        <v>2003.78</v>
      </c>
      <c r="N35" s="55">
        <v>650.35</v>
      </c>
      <c r="O35" s="60">
        <f t="shared" si="3"/>
        <v>44878.81</v>
      </c>
    </row>
    <row r="36" spans="2:15" s="7" customFormat="1" ht="14.25" customHeight="1">
      <c r="B36" s="39" t="s">
        <v>35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60">
        <f t="shared" si="3"/>
        <v>0</v>
      </c>
    </row>
    <row r="37" spans="2:16" s="7" customFormat="1" ht="15" customHeight="1" thickBot="1">
      <c r="B37" s="13" t="s">
        <v>10</v>
      </c>
      <c r="C37" s="54">
        <f aca="true" t="shared" si="4" ref="C37:N37">+C36+C35+C33+C32</f>
        <v>5348.82</v>
      </c>
      <c r="D37" s="54">
        <f t="shared" si="4"/>
        <v>7.29</v>
      </c>
      <c r="E37" s="54">
        <f t="shared" si="4"/>
        <v>4300.146</v>
      </c>
      <c r="F37" s="54">
        <f t="shared" si="4"/>
        <v>9363.96</v>
      </c>
      <c r="G37" s="54">
        <f t="shared" si="4"/>
        <v>9045.69</v>
      </c>
      <c r="H37" s="54">
        <f t="shared" si="4"/>
        <v>4843.43</v>
      </c>
      <c r="I37" s="54">
        <f t="shared" si="4"/>
        <v>6264.099999999999</v>
      </c>
      <c r="J37" s="54">
        <f t="shared" si="4"/>
        <v>1057.3600000000001</v>
      </c>
      <c r="K37" s="54">
        <f t="shared" si="4"/>
        <v>1696.56</v>
      </c>
      <c r="L37" s="54">
        <f t="shared" si="4"/>
        <v>1297.82</v>
      </c>
      <c r="M37" s="54">
        <f t="shared" si="4"/>
        <v>2003.78</v>
      </c>
      <c r="N37" s="54">
        <f t="shared" si="4"/>
        <v>676.35</v>
      </c>
      <c r="O37" s="57">
        <f t="shared" si="3"/>
        <v>45905.306</v>
      </c>
      <c r="P37" s="8"/>
    </row>
    <row r="38" spans="5:9" s="7" customFormat="1" ht="12">
      <c r="E38" s="16"/>
      <c r="I38" s="16"/>
    </row>
    <row r="39" spans="2:8" s="7" customFormat="1" ht="12">
      <c r="B39" s="40"/>
      <c r="C39" s="23"/>
      <c r="D39" s="23"/>
      <c r="E39" s="23"/>
      <c r="F39" s="23"/>
      <c r="G39" s="23"/>
      <c r="H39" s="23"/>
    </row>
    <row r="40" spans="2:15" s="7" customFormat="1" ht="12">
      <c r="B40" s="73" t="s">
        <v>36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2:3" s="7" customFormat="1" ht="12.75" thickBot="1">
      <c r="B41" s="23"/>
      <c r="C41" s="23"/>
    </row>
    <row r="42" spans="2:15" s="7" customFormat="1" ht="12">
      <c r="B42" s="24" t="s">
        <v>28</v>
      </c>
      <c r="C42" s="25" t="s">
        <v>1</v>
      </c>
      <c r="D42" s="25" t="s">
        <v>2</v>
      </c>
      <c r="E42" s="25" t="s">
        <v>3</v>
      </c>
      <c r="F42" s="25" t="s">
        <v>4</v>
      </c>
      <c r="G42" s="25" t="s">
        <v>5</v>
      </c>
      <c r="H42" s="25" t="s">
        <v>6</v>
      </c>
      <c r="I42" s="25" t="s">
        <v>7</v>
      </c>
      <c r="J42" s="25" t="s">
        <v>8</v>
      </c>
      <c r="K42" s="25" t="s">
        <v>15</v>
      </c>
      <c r="L42" s="25" t="s">
        <v>9</v>
      </c>
      <c r="M42" s="25" t="s">
        <v>16</v>
      </c>
      <c r="N42" s="25" t="s">
        <v>17</v>
      </c>
      <c r="O42" s="26" t="s">
        <v>10</v>
      </c>
    </row>
    <row r="43" spans="2:15" s="7" customFormat="1" ht="12.75">
      <c r="B43" s="36" t="s">
        <v>40</v>
      </c>
      <c r="C43" s="55">
        <v>20</v>
      </c>
      <c r="D43" s="55">
        <v>3054.37</v>
      </c>
      <c r="E43" s="55">
        <f>524+71.6</f>
        <v>595.6</v>
      </c>
      <c r="F43" s="55">
        <v>1940.52</v>
      </c>
      <c r="G43" s="55">
        <v>801.08</v>
      </c>
      <c r="H43" s="55">
        <v>35.35</v>
      </c>
      <c r="I43" s="55">
        <v>124.45</v>
      </c>
      <c r="J43" s="55">
        <v>184.04</v>
      </c>
      <c r="K43" s="55">
        <v>5.48091</v>
      </c>
      <c r="L43" s="55">
        <v>539.21</v>
      </c>
      <c r="M43" s="55">
        <v>0</v>
      </c>
      <c r="N43" s="55">
        <v>18.85</v>
      </c>
      <c r="O43" s="58">
        <f>SUM(C43:N43)</f>
        <v>7318.9509100000005</v>
      </c>
    </row>
    <row r="44" spans="2:15" s="7" customFormat="1" ht="25.5">
      <c r="B44" s="41" t="s">
        <v>37</v>
      </c>
      <c r="C44" s="56">
        <v>35132.3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56">
        <v>11436.4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8">
        <f>SUM(C44:N44)</f>
        <v>46568.700000000004</v>
      </c>
    </row>
    <row r="45" spans="2:15" s="7" customFormat="1" ht="12">
      <c r="B45" s="34" t="s">
        <v>38</v>
      </c>
      <c r="C45" s="35">
        <v>0</v>
      </c>
      <c r="D45" s="56">
        <v>3.5</v>
      </c>
      <c r="E45" s="35">
        <v>0</v>
      </c>
      <c r="F45" s="35">
        <v>0</v>
      </c>
      <c r="G45" s="35">
        <v>100</v>
      </c>
      <c r="H45" s="35">
        <v>0</v>
      </c>
      <c r="I45" s="56">
        <v>11</v>
      </c>
      <c r="J45" s="56">
        <v>35.83</v>
      </c>
      <c r="K45" s="56">
        <v>0</v>
      </c>
      <c r="L45" s="56">
        <v>0</v>
      </c>
      <c r="M45" s="56">
        <v>0</v>
      </c>
      <c r="N45" s="56">
        <v>10</v>
      </c>
      <c r="O45" s="58">
        <f>SUM(C45:N45)</f>
        <v>160.32999999999998</v>
      </c>
    </row>
    <row r="46" spans="2:15" ht="12.75" thickBot="1">
      <c r="B46" s="28" t="s">
        <v>10</v>
      </c>
      <c r="C46" s="54">
        <f aca="true" t="shared" si="5" ref="C46:M46">SUM(C43:C45)</f>
        <v>35152.3</v>
      </c>
      <c r="D46" s="54">
        <f t="shared" si="5"/>
        <v>3057.87</v>
      </c>
      <c r="E46" s="54">
        <f t="shared" si="5"/>
        <v>595.6</v>
      </c>
      <c r="F46" s="54">
        <f t="shared" si="5"/>
        <v>1940.52</v>
      </c>
      <c r="G46" s="54">
        <f t="shared" si="5"/>
        <v>901.08</v>
      </c>
      <c r="H46" s="54">
        <f t="shared" si="5"/>
        <v>35.35</v>
      </c>
      <c r="I46" s="54">
        <f>SUM(I43:I45)</f>
        <v>11571.85</v>
      </c>
      <c r="J46" s="54">
        <f>SUM(J43:J45)</f>
        <v>219.87</v>
      </c>
      <c r="K46" s="54">
        <f t="shared" si="5"/>
        <v>5.48091</v>
      </c>
      <c r="L46" s="54">
        <f>SUM(L43:L45)</f>
        <v>539.21</v>
      </c>
      <c r="M46" s="54">
        <f t="shared" si="5"/>
        <v>0</v>
      </c>
      <c r="N46" s="54">
        <f>SUM(N43:N45)</f>
        <v>28.85</v>
      </c>
      <c r="O46" s="57">
        <f>SUM(C46:N46)</f>
        <v>54047.98091</v>
      </c>
    </row>
    <row r="47" ht="12">
      <c r="I47" s="42"/>
    </row>
    <row r="48" spans="1:14" ht="12">
      <c r="A48" s="73" t="s">
        <v>39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ht="12.75" thickBot="1"/>
    <row r="50" spans="2:15" ht="12">
      <c r="B50" s="24" t="s">
        <v>28</v>
      </c>
      <c r="C50" s="25" t="s">
        <v>1</v>
      </c>
      <c r="D50" s="25" t="s">
        <v>2</v>
      </c>
      <c r="E50" s="25" t="s">
        <v>3</v>
      </c>
      <c r="F50" s="25" t="s">
        <v>4</v>
      </c>
      <c r="G50" s="25" t="s">
        <v>5</v>
      </c>
      <c r="H50" s="25" t="s">
        <v>6</v>
      </c>
      <c r="I50" s="25" t="s">
        <v>7</v>
      </c>
      <c r="J50" s="25" t="s">
        <v>8</v>
      </c>
      <c r="K50" s="25" t="s">
        <v>15</v>
      </c>
      <c r="L50" s="25" t="s">
        <v>9</v>
      </c>
      <c r="M50" s="25" t="s">
        <v>16</v>
      </c>
      <c r="N50" s="25" t="s">
        <v>17</v>
      </c>
      <c r="O50" s="26" t="s">
        <v>10</v>
      </c>
    </row>
    <row r="51" spans="2:15" ht="12.75">
      <c r="B51" s="36" t="s">
        <v>0</v>
      </c>
      <c r="C51" s="38">
        <v>18</v>
      </c>
      <c r="D51" s="38">
        <v>150</v>
      </c>
      <c r="E51" s="38">
        <v>183</v>
      </c>
      <c r="F51" s="31">
        <v>95</v>
      </c>
      <c r="G51" s="38">
        <v>2</v>
      </c>
      <c r="H51" s="32">
        <v>16</v>
      </c>
      <c r="I51" s="31">
        <v>145</v>
      </c>
      <c r="J51" s="32">
        <v>281</v>
      </c>
      <c r="K51" s="31">
        <v>97</v>
      </c>
      <c r="L51" s="32">
        <v>283</v>
      </c>
      <c r="M51" s="32">
        <v>77</v>
      </c>
      <c r="N51" s="32">
        <v>53</v>
      </c>
      <c r="O51" s="33">
        <f>SUM(C51:N51)</f>
        <v>1400</v>
      </c>
    </row>
    <row r="52" spans="2:15" ht="12.75" thickBot="1">
      <c r="B52" s="13" t="s">
        <v>10</v>
      </c>
      <c r="C52" s="28">
        <f aca="true" t="shared" si="6" ref="C52:N52">SUM(C51:C51)</f>
        <v>18</v>
      </c>
      <c r="D52" s="28">
        <f t="shared" si="6"/>
        <v>150</v>
      </c>
      <c r="E52" s="28">
        <f t="shared" si="6"/>
        <v>183</v>
      </c>
      <c r="F52" s="28">
        <f t="shared" si="6"/>
        <v>95</v>
      </c>
      <c r="G52" s="28">
        <f t="shared" si="6"/>
        <v>2</v>
      </c>
      <c r="H52" s="28">
        <f t="shared" si="6"/>
        <v>16</v>
      </c>
      <c r="I52" s="28">
        <f t="shared" si="6"/>
        <v>145</v>
      </c>
      <c r="J52" s="28">
        <f t="shared" si="6"/>
        <v>281</v>
      </c>
      <c r="K52" s="28">
        <f t="shared" si="6"/>
        <v>97</v>
      </c>
      <c r="L52" s="28">
        <f t="shared" si="6"/>
        <v>283</v>
      </c>
      <c r="M52" s="28">
        <f t="shared" si="6"/>
        <v>77</v>
      </c>
      <c r="N52" s="28">
        <f t="shared" si="6"/>
        <v>53</v>
      </c>
      <c r="O52" s="29">
        <f>SUM(C52:N52)</f>
        <v>1400</v>
      </c>
    </row>
    <row r="57" ht="12">
      <c r="H57" s="42"/>
    </row>
  </sheetData>
  <sheetProtection/>
  <mergeCells count="7">
    <mergeCell ref="B1:O1"/>
    <mergeCell ref="A48:N48"/>
    <mergeCell ref="B2:O2"/>
    <mergeCell ref="B12:O12"/>
    <mergeCell ref="B29:O29"/>
    <mergeCell ref="B40:O40"/>
    <mergeCell ref="B22:O22"/>
  </mergeCells>
  <printOptions/>
  <pageMargins left="0.9737007874015748" right="0.3937007874015748" top="0.8661417322834646" bottom="0.7874015748031497" header="0" footer="0"/>
  <pageSetup horizontalDpi="600" verticalDpi="600" orientation="landscape" paperSize="11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API DOS BOCAS, S. A. DE C. 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Administrador</cp:lastModifiedBy>
  <cp:lastPrinted>2008-01-02T22:48:02Z</cp:lastPrinted>
  <dcterms:created xsi:type="dcterms:W3CDTF">2007-02-19T16:59:59Z</dcterms:created>
  <dcterms:modified xsi:type="dcterms:W3CDTF">2008-01-18T15:36:03Z</dcterms:modified>
  <cp:category/>
  <cp:version/>
  <cp:contentType/>
  <cp:contentStatus/>
</cp:coreProperties>
</file>