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1385" windowHeight="5445" tabRatio="764" activeTab="0"/>
  </bookViews>
  <sheets>
    <sheet name="Mov.PortuarioMensual 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<sst xmlns="http://schemas.openxmlformats.org/spreadsheetml/2006/main" count="84" uniqueCount="49">
  <si>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Serie Mensual de Movimiento Portuario 2007</t>
  </si>
  <si>
    <t>C O N C E P T O</t>
  </si>
  <si>
    <t xml:space="preserve"> Acumulado Ene- Dic. 2007</t>
  </si>
  <si>
    <t xml:space="preserve"> Acumulado Ene- Dic 2006</t>
  </si>
  <si>
    <t xml:space="preserve">  </t>
  </si>
  <si>
    <t>Carga Comercial (T.U.M.)</t>
  </si>
  <si>
    <t>T.U.M. (Sin carga)</t>
  </si>
  <si>
    <t>Cabotaje(buque tanque)</t>
  </si>
  <si>
    <t>Petroleros (Monoboyas)</t>
  </si>
  <si>
    <t>MOVIMIENTO DE CARGA</t>
  </si>
  <si>
    <t>Por tipo de trafico</t>
  </si>
  <si>
    <t>Altura</t>
  </si>
  <si>
    <t xml:space="preserve">      Importación</t>
  </si>
  <si>
    <t xml:space="preserve">      Exportación</t>
  </si>
  <si>
    <t>Off shore (*)</t>
  </si>
  <si>
    <t>Cabotaje (T.Abast.)</t>
  </si>
  <si>
    <t>cabotaje (TUM)</t>
  </si>
  <si>
    <t>Por tipo de carga (Toneladas)</t>
  </si>
  <si>
    <t>General suelta (Altura TUM)</t>
  </si>
  <si>
    <t>General Contenerizada (TUM)</t>
  </si>
  <si>
    <t>Granel Agrícola (Altura TUM)</t>
  </si>
  <si>
    <t>General Suelta (cabotaje TUM)</t>
  </si>
  <si>
    <t>Granel Mineral (cabotaje TUM)</t>
  </si>
  <si>
    <t>Carga General Off Shore (T. Abaste.)</t>
  </si>
  <si>
    <t>Fluidos (T. Abast.)</t>
  </si>
  <si>
    <t>Petróleo y derivados</t>
  </si>
  <si>
    <t>Contenedores (TEUS)</t>
  </si>
  <si>
    <t>Exportación</t>
  </si>
  <si>
    <t>Cabotaje (Off shore)</t>
  </si>
  <si>
    <t xml:space="preserve">Vehículos automotores </t>
  </si>
  <si>
    <t>Cruceros</t>
  </si>
  <si>
    <t>Pasajeros en crucero</t>
  </si>
  <si>
    <t xml:space="preserve">Embarque/Desembarque  </t>
  </si>
  <si>
    <t>Transbordadores</t>
  </si>
  <si>
    <t>Pasajeros</t>
  </si>
  <si>
    <t>N/A</t>
  </si>
  <si>
    <t>(+) Se refiere a buques de la Armada de México, Geofísico, Oceanografíco, Sismológicos, taller de Buceo</t>
  </si>
  <si>
    <t xml:space="preserve">     y Draga en operaciones de dragado.</t>
  </si>
  <si>
    <t xml:space="preserve">      </t>
  </si>
  <si>
    <t>(**) Incluye Lanchas</t>
  </si>
  <si>
    <t>Importación</t>
  </si>
  <si>
    <t>(*) Preliminar</t>
  </si>
  <si>
    <t>Terminal de Usos Múltiples</t>
  </si>
  <si>
    <t>Otros (+)</t>
  </si>
  <si>
    <t>Off Shore (Terminal de Abastecimiento)**</t>
  </si>
  <si>
    <t>BUQUES OPERADOS</t>
  </si>
  <si>
    <t xml:space="preserve">ARRIBO DE EMBARCACIONES </t>
  </si>
  <si>
    <t>ARRIBO DE EMBARCACIONES: Se refiere a la entrada de una embarcación en cualquiera de las terminales (TUM, Terminal de Abastecimiento) contabilizando su arribo en donde entre primero.</t>
  </si>
  <si>
    <t>BUQUES OPERADOS: Se refiere a los movimientos de enmienda que realiza un embarcación en su arribo, al pasarse de una terminal a otra (TUM, Terminal de Abastecimiento) sin salir del puerto contabilizando solo una vez las entradas en cada muelle.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</si>
</sst>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0.0"/>
    <numFmt numFmtId="175" formatCode="#,##0.000"/>
    <numFmt numFmtId="176" formatCode="_([$€]* #,##0.00_);_([$€]* \(#,##0.00\);_([$€]* &quot;-&quot;??_);_(@_)"/>
    <numFmt numFmtId="177" formatCode="#,##0;[Red]#,##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* #,##0_ ;_ * \-#,##0_ ;_ * &quot;-&quot;_ ;_ @_ "/>
    <numFmt numFmtId="192" formatCode="_ &quot;$&quot;* #,##0.00_ ;_ &quot;$&quot;* \-#,##0.00_ ;_ &quot;$&quot;* &quot;-&quot;??_ ;_ @_ "/>
    <numFmt numFmtId="193" formatCode="_ * #,##0.00_ ;_ * \-#,##0.00_ ;_ * &quot;-&quot;??_ ;_ @_ 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$&quot;#,##0.0_);\(&quot;$&quot;#,##0.0\)"/>
    <numFmt numFmtId="201" formatCode="_(* #,##0.0_);_(* \(#,##0.0\);_(* &quot;-&quot;??_);_(@_)"/>
    <numFmt numFmtId="202" formatCode="0.0%"/>
    <numFmt numFmtId="203" formatCode="#,##0.0;\-#,##0.0"/>
    <numFmt numFmtId="204" formatCode="d\-mmm\-yy"/>
    <numFmt numFmtId="205" formatCode="_(* #,##0_);_(* \(#,##0\);_(* &quot;-&quot;??_);_(@_)"/>
    <numFmt numFmtId="206" formatCode="_-* #,##0.0_-;\-* #,##0.0_-;_-* &quot;-&quot;??_-;_-@_-"/>
    <numFmt numFmtId="207" formatCode="_-* #,##0_-;\-* #,##0_-;_-* &quot;-&quot;??_-;_-@_-"/>
    <numFmt numFmtId="208" formatCode="[$-80A]dddd\,\ dd&quot; de &quot;mmmm&quot; de &quot;yyyy"/>
    <numFmt numFmtId="209" formatCode="[$-80A]hh:mm:ss\ AM/PM"/>
    <numFmt numFmtId="210" formatCode="hh:mm:ss;@"/>
    <numFmt numFmtId="211" formatCode="dd:hh:mm:ss;@"/>
    <numFmt numFmtId="212" formatCode="&quot;$&quot;#,##0.00"/>
    <numFmt numFmtId="213" formatCode="#,##0.0000"/>
    <numFmt numFmtId="214" formatCode="#,##0.000_ ;[Red]\-#,##0.000\ "/>
    <numFmt numFmtId="215" formatCode="0.000"/>
    <numFmt numFmtId="216" formatCode="#,##0.0000_ ;[Red]\-#,##0.0000\ "/>
    <numFmt numFmtId="217" formatCode="#,##0.00_ ;[Red]\-#,##0.00\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2"/>
      <name val="Arial"/>
      <family val="2"/>
    </font>
    <font>
      <sz val="10"/>
      <color indexed="54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6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Fill="1" applyBorder="1" applyAlignment="1">
      <alignment/>
    </xf>
    <xf numFmtId="41" fontId="10" fillId="0" borderId="5" xfId="0" applyNumberFormat="1" applyFont="1" applyBorder="1" applyAlignment="1">
      <alignment horizontal="right"/>
    </xf>
    <xf numFmtId="41" fontId="10" fillId="0" borderId="5" xfId="18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3" fontId="8" fillId="0" borderId="4" xfId="18" applyFont="1" applyBorder="1" applyAlignment="1">
      <alignment horizontal="right"/>
    </xf>
    <xf numFmtId="43" fontId="8" fillId="0" borderId="4" xfId="18" applyFont="1" applyBorder="1" applyAlignment="1">
      <alignment/>
    </xf>
    <xf numFmtId="4" fontId="10" fillId="0" borderId="7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7" xfId="0" applyNumberFormat="1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4" fontId="8" fillId="0" borderId="7" xfId="0" applyNumberFormat="1" applyFont="1" applyFill="1" applyBorder="1" applyAlignment="1">
      <alignment/>
    </xf>
    <xf numFmtId="4" fontId="8" fillId="0" borderId="7" xfId="0" applyNumberFormat="1" applyFont="1" applyFill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4" fontId="10" fillId="0" borderId="4" xfId="18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43" fontId="8" fillId="0" borderId="4" xfId="18" applyFont="1" applyFill="1" applyBorder="1" applyAlignment="1">
      <alignment/>
    </xf>
    <xf numFmtId="0" fontId="8" fillId="0" borderId="4" xfId="0" applyFont="1" applyFill="1" applyBorder="1" applyAlignment="1">
      <alignment/>
    </xf>
    <xf numFmtId="4" fontId="10" fillId="0" borderId="7" xfId="0" applyNumberFormat="1" applyFont="1" applyFill="1" applyBorder="1" applyAlignment="1">
      <alignment/>
    </xf>
    <xf numFmtId="43" fontId="8" fillId="0" borderId="4" xfId="18" applyFont="1" applyFill="1" applyBorder="1" applyAlignment="1">
      <alignment horizontal="right"/>
    </xf>
    <xf numFmtId="207" fontId="10" fillId="0" borderId="4" xfId="18" applyNumberFormat="1" applyFont="1" applyBorder="1" applyAlignment="1">
      <alignment horizontal="right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5" fillId="2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28575</xdr:rowOff>
    </xdr:from>
    <xdr:to>
      <xdr:col>1</xdr:col>
      <xdr:colOff>866775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3"/>
  <sheetViews>
    <sheetView showGridLines="0" tabSelected="1" workbookViewId="0" topLeftCell="A4">
      <pane xSplit="2" topLeftCell="J1" activePane="topRight" state="frozen"/>
      <selection pane="topLeft" activeCell="A4" sqref="A4"/>
      <selection pane="topRight" activeCell="I10" sqref="I10"/>
    </sheetView>
  </sheetViews>
  <sheetFormatPr defaultColWidth="11.421875" defaultRowHeight="12.75"/>
  <cols>
    <col min="1" max="1" width="1.57421875" style="1" customWidth="1"/>
    <col min="2" max="2" width="28.8515625" style="1" customWidth="1"/>
    <col min="3" max="3" width="11.00390625" style="1" customWidth="1"/>
    <col min="4" max="4" width="11.28125" style="1" customWidth="1"/>
    <col min="5" max="6" width="11.00390625" style="1" customWidth="1"/>
    <col min="7" max="7" width="11.00390625" style="3" customWidth="1"/>
    <col min="8" max="8" width="11.00390625" style="1" customWidth="1"/>
    <col min="9" max="9" width="11.00390625" style="4" customWidth="1"/>
    <col min="10" max="15" width="11.00390625" style="1" customWidth="1"/>
    <col min="16" max="16" width="9.57421875" style="1" customWidth="1"/>
    <col min="17" max="16384" width="11.421875" style="2" customWidth="1"/>
  </cols>
  <sheetData>
    <row r="3" spans="1:12" ht="15.75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5" ht="13.5" thickBot="1"/>
    <row r="6" spans="1:16" s="8" customFormat="1" ht="45.75" thickBot="1">
      <c r="A6" s="75" t="s">
        <v>1</v>
      </c>
      <c r="B6" s="76"/>
      <c r="C6" s="5">
        <v>39083</v>
      </c>
      <c r="D6" s="5">
        <v>39114</v>
      </c>
      <c r="E6" s="5">
        <v>39142</v>
      </c>
      <c r="F6" s="5">
        <v>39173</v>
      </c>
      <c r="G6" s="5">
        <v>39203</v>
      </c>
      <c r="H6" s="5">
        <v>39234</v>
      </c>
      <c r="I6" s="5">
        <v>39264</v>
      </c>
      <c r="J6" s="5">
        <v>39295</v>
      </c>
      <c r="K6" s="5">
        <v>39326</v>
      </c>
      <c r="L6" s="5">
        <v>39356</v>
      </c>
      <c r="M6" s="5">
        <v>39387</v>
      </c>
      <c r="N6" s="5">
        <v>39417</v>
      </c>
      <c r="O6" s="6" t="s">
        <v>2</v>
      </c>
      <c r="P6" s="7" t="s">
        <v>3</v>
      </c>
    </row>
    <row r="7" spans="1:16" s="15" customFormat="1" ht="11.25">
      <c r="A7" s="9" t="s">
        <v>4</v>
      </c>
      <c r="B7" s="10" t="s">
        <v>4</v>
      </c>
      <c r="C7" s="11" t="s">
        <v>4</v>
      </c>
      <c r="D7" s="11" t="s">
        <v>4</v>
      </c>
      <c r="E7" s="11" t="s">
        <v>4</v>
      </c>
      <c r="F7" s="11" t="s">
        <v>4</v>
      </c>
      <c r="G7" s="12" t="s">
        <v>4</v>
      </c>
      <c r="H7" s="11" t="s">
        <v>4</v>
      </c>
      <c r="I7" s="13" t="s">
        <v>4</v>
      </c>
      <c r="J7" s="11" t="s">
        <v>4</v>
      </c>
      <c r="K7" s="11" t="s">
        <v>4</v>
      </c>
      <c r="L7" s="11" t="s">
        <v>4</v>
      </c>
      <c r="M7" s="11" t="s">
        <v>4</v>
      </c>
      <c r="N7" s="11" t="s">
        <v>4</v>
      </c>
      <c r="O7" s="11" t="s">
        <v>4</v>
      </c>
      <c r="P7" s="14" t="s">
        <v>4</v>
      </c>
    </row>
    <row r="8" spans="1:16" s="15" customFormat="1" ht="11.25">
      <c r="A8" s="73" t="s">
        <v>46</v>
      </c>
      <c r="B8" s="74"/>
      <c r="C8" s="18"/>
      <c r="D8" s="18"/>
      <c r="E8" s="18"/>
      <c r="F8" s="18"/>
      <c r="G8" s="67"/>
      <c r="H8" s="18"/>
      <c r="I8" s="18">
        <f aca="true" t="shared" si="0" ref="I8:N8">SUM(I9:I11)</f>
        <v>421</v>
      </c>
      <c r="J8" s="18">
        <f t="shared" si="0"/>
        <v>448</v>
      </c>
      <c r="K8" s="18">
        <f t="shared" si="0"/>
        <v>384</v>
      </c>
      <c r="L8" s="18">
        <f t="shared" si="0"/>
        <v>396</v>
      </c>
      <c r="M8" s="18">
        <f t="shared" si="0"/>
        <v>337</v>
      </c>
      <c r="N8" s="18">
        <f t="shared" si="0"/>
        <v>421</v>
      </c>
      <c r="O8" s="67">
        <f>SUM(C8:N8)</f>
        <v>2407</v>
      </c>
      <c r="P8" s="67">
        <v>3968</v>
      </c>
    </row>
    <row r="9" spans="1:16" s="15" customFormat="1" ht="11.25">
      <c r="A9" s="9"/>
      <c r="B9" s="21" t="s">
        <v>44</v>
      </c>
      <c r="C9" s="11"/>
      <c r="D9" s="11"/>
      <c r="E9" s="11"/>
      <c r="F9" s="11"/>
      <c r="G9" s="12"/>
      <c r="H9" s="11"/>
      <c r="I9" s="13">
        <v>375</v>
      </c>
      <c r="J9" s="11">
        <v>383</v>
      </c>
      <c r="K9" s="11">
        <v>332</v>
      </c>
      <c r="L9" s="11">
        <v>325</v>
      </c>
      <c r="M9" s="11">
        <v>307</v>
      </c>
      <c r="N9" s="11">
        <v>386</v>
      </c>
      <c r="O9" s="67">
        <f>SUM(C9:N9)</f>
        <v>2108</v>
      </c>
      <c r="P9" s="14"/>
    </row>
    <row r="10" spans="1:16" s="15" customFormat="1" ht="11.25">
      <c r="A10" s="9"/>
      <c r="B10" s="21" t="s">
        <v>42</v>
      </c>
      <c r="C10" s="11"/>
      <c r="D10" s="11"/>
      <c r="E10" s="11"/>
      <c r="F10" s="11"/>
      <c r="G10" s="12"/>
      <c r="H10" s="11"/>
      <c r="I10" s="13">
        <v>34</v>
      </c>
      <c r="J10" s="11">
        <v>57</v>
      </c>
      <c r="K10" s="11">
        <v>43</v>
      </c>
      <c r="L10" s="11">
        <v>65</v>
      </c>
      <c r="M10" s="11">
        <v>23</v>
      </c>
      <c r="N10" s="11">
        <v>32</v>
      </c>
      <c r="O10" s="67">
        <f>SUM(C10:N10)</f>
        <v>254</v>
      </c>
      <c r="P10" s="14"/>
    </row>
    <row r="11" spans="1:16" s="15" customFormat="1" ht="11.25">
      <c r="A11" s="9"/>
      <c r="B11" s="21" t="s">
        <v>8</v>
      </c>
      <c r="C11" s="11"/>
      <c r="D11" s="11"/>
      <c r="E11" s="11"/>
      <c r="F11" s="11"/>
      <c r="G11" s="12"/>
      <c r="H11" s="11"/>
      <c r="I11" s="13">
        <v>12</v>
      </c>
      <c r="J11" s="11">
        <v>8</v>
      </c>
      <c r="K11" s="11">
        <v>9</v>
      </c>
      <c r="L11" s="11">
        <v>6</v>
      </c>
      <c r="M11" s="11">
        <v>7</v>
      </c>
      <c r="N11" s="11">
        <v>3</v>
      </c>
      <c r="O11" s="67">
        <f>SUM(C11:N11)</f>
        <v>45</v>
      </c>
      <c r="P11" s="14"/>
    </row>
    <row r="12" spans="1:16" s="15" customFormat="1" ht="11.25">
      <c r="A12" s="9"/>
      <c r="B12" s="21"/>
      <c r="C12" s="11"/>
      <c r="D12" s="11"/>
      <c r="E12" s="11"/>
      <c r="F12" s="11"/>
      <c r="G12" s="12"/>
      <c r="H12" s="11"/>
      <c r="I12" s="13"/>
      <c r="J12" s="11"/>
      <c r="K12" s="11"/>
      <c r="L12" s="11"/>
      <c r="M12" s="11"/>
      <c r="N12" s="11"/>
      <c r="O12" s="11"/>
      <c r="P12" s="14"/>
    </row>
    <row r="13" spans="1:16" s="15" customFormat="1" ht="11.25">
      <c r="A13" s="73" t="s">
        <v>45</v>
      </c>
      <c r="B13" s="74"/>
      <c r="C13" s="18">
        <f>SUM(C14:C19)</f>
        <v>375</v>
      </c>
      <c r="D13" s="18">
        <f aca="true" t="shared" si="1" ref="D13:N13">SUM(D14:D19)</f>
        <v>388</v>
      </c>
      <c r="E13" s="18">
        <f t="shared" si="1"/>
        <v>404</v>
      </c>
      <c r="F13" s="18">
        <f t="shared" si="1"/>
        <v>429</v>
      </c>
      <c r="G13" s="18">
        <f t="shared" si="1"/>
        <v>418</v>
      </c>
      <c r="H13" s="18">
        <f t="shared" si="1"/>
        <v>381</v>
      </c>
      <c r="I13" s="18">
        <f t="shared" si="1"/>
        <v>427</v>
      </c>
      <c r="J13" s="18">
        <f t="shared" si="1"/>
        <v>459</v>
      </c>
      <c r="K13" s="18">
        <f t="shared" si="1"/>
        <v>391</v>
      </c>
      <c r="L13" s="18">
        <f t="shared" si="1"/>
        <v>402</v>
      </c>
      <c r="M13" s="18">
        <f t="shared" si="1"/>
        <v>345</v>
      </c>
      <c r="N13" s="18">
        <f t="shared" si="1"/>
        <v>428</v>
      </c>
      <c r="O13" s="67">
        <f>SUM(C13:N13)</f>
        <v>4847</v>
      </c>
      <c r="P13" s="14"/>
    </row>
    <row r="14" spans="1:16" s="15" customFormat="1" ht="11.25">
      <c r="A14" s="9"/>
      <c r="B14" s="21" t="s">
        <v>5</v>
      </c>
      <c r="C14" s="11">
        <v>10</v>
      </c>
      <c r="D14" s="11">
        <v>14</v>
      </c>
      <c r="E14" s="11">
        <v>5</v>
      </c>
      <c r="F14" s="11">
        <v>12</v>
      </c>
      <c r="G14" s="12">
        <v>20</v>
      </c>
      <c r="H14" s="11">
        <v>8</v>
      </c>
      <c r="I14" s="13">
        <v>13</v>
      </c>
      <c r="J14" s="11">
        <v>12</v>
      </c>
      <c r="K14" s="11">
        <v>7</v>
      </c>
      <c r="L14" s="11">
        <v>10</v>
      </c>
      <c r="M14" s="11">
        <v>1</v>
      </c>
      <c r="N14" s="11">
        <v>3</v>
      </c>
      <c r="O14" s="67">
        <f aca="true" t="shared" si="2" ref="O14:O19">SUM(C14:N14)</f>
        <v>115</v>
      </c>
      <c r="P14" s="19">
        <v>100</v>
      </c>
    </row>
    <row r="15" spans="1:16" s="15" customFormat="1" ht="11.25">
      <c r="A15" s="9"/>
      <c r="B15" s="21" t="s">
        <v>6</v>
      </c>
      <c r="C15" s="11">
        <v>40</v>
      </c>
      <c r="D15" s="11">
        <v>25</v>
      </c>
      <c r="E15" s="11">
        <v>56</v>
      </c>
      <c r="F15" s="11">
        <v>48</v>
      </c>
      <c r="G15" s="12">
        <v>25</v>
      </c>
      <c r="H15" s="11">
        <v>22</v>
      </c>
      <c r="I15" s="13">
        <v>24</v>
      </c>
      <c r="J15" s="11">
        <v>50</v>
      </c>
      <c r="K15" s="11">
        <v>38</v>
      </c>
      <c r="L15" s="11">
        <v>56</v>
      </c>
      <c r="M15" s="11">
        <v>24</v>
      </c>
      <c r="N15" s="11">
        <v>32</v>
      </c>
      <c r="O15" s="67">
        <f t="shared" si="2"/>
        <v>440</v>
      </c>
      <c r="P15" s="19">
        <v>265</v>
      </c>
    </row>
    <row r="16" spans="1:16" s="15" customFormat="1" ht="11.25">
      <c r="A16" s="9"/>
      <c r="B16" s="21" t="s">
        <v>44</v>
      </c>
      <c r="C16" s="11">
        <v>311</v>
      </c>
      <c r="D16" s="11">
        <v>331</v>
      </c>
      <c r="E16" s="11">
        <v>314</v>
      </c>
      <c r="F16" s="11">
        <v>347</v>
      </c>
      <c r="G16" s="12">
        <v>343</v>
      </c>
      <c r="H16" s="11">
        <v>324</v>
      </c>
      <c r="I16" s="13">
        <v>368</v>
      </c>
      <c r="J16" s="11">
        <v>381</v>
      </c>
      <c r="K16" s="11">
        <v>327</v>
      </c>
      <c r="L16" s="11">
        <v>323</v>
      </c>
      <c r="M16" s="11">
        <v>302</v>
      </c>
      <c r="N16" s="11">
        <v>385</v>
      </c>
      <c r="O16" s="67">
        <f t="shared" si="2"/>
        <v>4056</v>
      </c>
      <c r="P16" s="19">
        <v>3280</v>
      </c>
    </row>
    <row r="17" spans="1:16" s="15" customFormat="1" ht="11.25">
      <c r="A17" s="9"/>
      <c r="B17" s="22" t="s">
        <v>7</v>
      </c>
      <c r="C17" s="11">
        <v>3</v>
      </c>
      <c r="D17" s="11">
        <v>4</v>
      </c>
      <c r="E17" s="11">
        <v>11</v>
      </c>
      <c r="F17" s="11">
        <v>7</v>
      </c>
      <c r="G17" s="12">
        <v>8</v>
      </c>
      <c r="H17" s="11">
        <v>9</v>
      </c>
      <c r="I17" s="13">
        <v>10</v>
      </c>
      <c r="J17" s="11">
        <v>8</v>
      </c>
      <c r="K17" s="11">
        <v>10</v>
      </c>
      <c r="L17" s="11">
        <v>7</v>
      </c>
      <c r="M17" s="11">
        <v>8</v>
      </c>
      <c r="N17" s="11">
        <v>5</v>
      </c>
      <c r="O17" s="67">
        <f t="shared" si="2"/>
        <v>90</v>
      </c>
      <c r="P17" s="19">
        <v>102</v>
      </c>
    </row>
    <row r="18" spans="1:16" s="15" customFormat="1" ht="11.25">
      <c r="A18" s="9"/>
      <c r="B18" s="21" t="s">
        <v>8</v>
      </c>
      <c r="C18" s="11">
        <v>11</v>
      </c>
      <c r="D18" s="11">
        <v>14</v>
      </c>
      <c r="E18" s="11">
        <v>18</v>
      </c>
      <c r="F18" s="11">
        <v>15</v>
      </c>
      <c r="G18" s="12">
        <v>22</v>
      </c>
      <c r="H18" s="11">
        <v>18</v>
      </c>
      <c r="I18" s="13">
        <v>12</v>
      </c>
      <c r="J18" s="11">
        <v>8</v>
      </c>
      <c r="K18" s="11">
        <v>9</v>
      </c>
      <c r="L18" s="11">
        <v>6</v>
      </c>
      <c r="M18" s="11">
        <v>7</v>
      </c>
      <c r="N18" s="11">
        <v>3</v>
      </c>
      <c r="O18" s="67">
        <f>SUM(C18:N18)</f>
        <v>143</v>
      </c>
      <c r="P18" s="19">
        <v>217</v>
      </c>
    </row>
    <row r="19" spans="1:16" s="15" customFormat="1" ht="11.25">
      <c r="A19" s="9"/>
      <c r="B19" s="22" t="s">
        <v>43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1">
        <v>0</v>
      </c>
      <c r="I19" s="13">
        <v>0</v>
      </c>
      <c r="J19" s="11">
        <v>0</v>
      </c>
      <c r="K19" s="11">
        <v>0</v>
      </c>
      <c r="L19" s="11">
        <v>0</v>
      </c>
      <c r="M19" s="11">
        <v>3</v>
      </c>
      <c r="N19" s="11">
        <v>0</v>
      </c>
      <c r="O19" s="67">
        <f t="shared" si="2"/>
        <v>3</v>
      </c>
      <c r="P19" s="19">
        <v>4</v>
      </c>
    </row>
    <row r="20" spans="1:16" s="15" customFormat="1" ht="11.25">
      <c r="A20" s="9"/>
      <c r="B20" s="10"/>
      <c r="C20" s="11"/>
      <c r="D20" s="11"/>
      <c r="E20" s="11"/>
      <c r="F20" s="11"/>
      <c r="G20" s="12"/>
      <c r="H20" s="11"/>
      <c r="I20" s="13"/>
      <c r="J20" s="11"/>
      <c r="K20" s="11"/>
      <c r="L20" s="11"/>
      <c r="M20" s="11"/>
      <c r="N20" s="11"/>
      <c r="O20" s="11"/>
      <c r="P20" s="14"/>
    </row>
    <row r="21" spans="1:16" s="15" customFormat="1" ht="11.25">
      <c r="A21" s="73" t="s">
        <v>9</v>
      </c>
      <c r="B21" s="74"/>
      <c r="C21" s="11"/>
      <c r="D21" s="11"/>
      <c r="E21" s="11"/>
      <c r="F21" s="11"/>
      <c r="G21" s="12"/>
      <c r="H21" s="11"/>
      <c r="I21" s="13"/>
      <c r="J21" s="11"/>
      <c r="K21" s="11"/>
      <c r="L21" s="11"/>
      <c r="M21" s="11"/>
      <c r="N21" s="11"/>
      <c r="O21" s="18">
        <f aca="true" t="shared" si="3" ref="O21:O28">SUM(C21:N21)</f>
        <v>0</v>
      </c>
      <c r="P21" s="19"/>
    </row>
    <row r="22" spans="1:16" s="15" customFormat="1" ht="11.25">
      <c r="A22" s="20"/>
      <c r="B22" s="17" t="s">
        <v>10</v>
      </c>
      <c r="C22" s="54">
        <f aca="true" t="shared" si="4" ref="C22:M22">SUM(C23+C26+C27+C28)</f>
        <v>1111897.097</v>
      </c>
      <c r="D22" s="54">
        <f t="shared" si="4"/>
        <v>1192658.54</v>
      </c>
      <c r="E22" s="54">
        <f>SUM(E23+E26+E27+E28)</f>
        <v>1706369.8080000002</v>
      </c>
      <c r="F22" s="54">
        <f>SUM(F23+F26+F27+F28)</f>
        <v>1592919.243</v>
      </c>
      <c r="G22" s="54">
        <f>SUM(G23+G26+G27+G28)</f>
        <v>2009059.6760000002</v>
      </c>
      <c r="H22" s="54">
        <f>SUM(H23+H26+H27+H28)</f>
        <v>1754051.8499999999</v>
      </c>
      <c r="I22" s="54">
        <f>SUM(I23+I26+I27+I28)</f>
        <v>1054303.321</v>
      </c>
      <c r="J22" s="54">
        <f t="shared" si="4"/>
        <v>882050.705</v>
      </c>
      <c r="K22" s="54">
        <f t="shared" si="4"/>
        <v>744398.8759100001</v>
      </c>
      <c r="L22" s="54">
        <f t="shared" si="4"/>
        <v>535653.95</v>
      </c>
      <c r="M22" s="54">
        <f t="shared" si="4"/>
        <v>772473.41</v>
      </c>
      <c r="N22" s="54">
        <f>SUM(N23+N26+N27+N28)</f>
        <v>285778.03599999996</v>
      </c>
      <c r="O22" s="65">
        <f>SUM(C22:N22)</f>
        <v>13641614.51191</v>
      </c>
      <c r="P22" s="23">
        <f>SUM(P23+P26+P27+P28)</f>
        <v>21088696</v>
      </c>
    </row>
    <row r="23" spans="1:16" s="15" customFormat="1" ht="11.25">
      <c r="A23" s="9"/>
      <c r="B23" s="21" t="s">
        <v>11</v>
      </c>
      <c r="C23" s="54">
        <f aca="true" t="shared" si="5" ref="C23:N23">SUM(C24:C25)</f>
        <v>979148.66</v>
      </c>
      <c r="D23" s="54">
        <f>SUM(D24:D25)</f>
        <v>1150596.81</v>
      </c>
      <c r="E23" s="54">
        <f t="shared" si="5"/>
        <v>1618367.446</v>
      </c>
      <c r="F23" s="54">
        <f t="shared" si="5"/>
        <v>1457491.9</v>
      </c>
      <c r="G23" s="54">
        <f>SUM(G24:G25)</f>
        <v>1864565.6900000002</v>
      </c>
      <c r="H23" s="54">
        <f>SUM(H24:H25)</f>
        <v>1608755.65</v>
      </c>
      <c r="I23" s="54">
        <f>SUM(I24:I25)</f>
        <v>936526.001</v>
      </c>
      <c r="J23" s="54">
        <f t="shared" si="5"/>
        <v>778088.3099999999</v>
      </c>
      <c r="K23" s="54">
        <f t="shared" si="5"/>
        <v>598322.27</v>
      </c>
      <c r="L23" s="54">
        <f t="shared" si="5"/>
        <v>403770.99</v>
      </c>
      <c r="M23" s="54">
        <f t="shared" si="5"/>
        <v>665863.15</v>
      </c>
      <c r="N23" s="54">
        <f t="shared" si="5"/>
        <v>193777.62</v>
      </c>
      <c r="O23" s="65">
        <f t="shared" si="3"/>
        <v>12255274.497</v>
      </c>
      <c r="P23" s="24">
        <f>SUM(P24:P25)</f>
        <v>19389976</v>
      </c>
    </row>
    <row r="24" spans="1:16" s="15" customFormat="1" ht="11.25">
      <c r="A24" s="9"/>
      <c r="B24" s="21" t="s">
        <v>12</v>
      </c>
      <c r="C24" s="55">
        <v>2973.51</v>
      </c>
      <c r="D24" s="55">
        <v>0</v>
      </c>
      <c r="E24" s="55">
        <f>3711.52+48.87</f>
        <v>3760.39</v>
      </c>
      <c r="F24" s="55">
        <v>7991.27</v>
      </c>
      <c r="G24" s="55">
        <v>7960.34</v>
      </c>
      <c r="H24" s="63">
        <v>4444.75</v>
      </c>
      <c r="I24" s="53">
        <v>6108.93</v>
      </c>
      <c r="J24" s="52">
        <v>1046.58</v>
      </c>
      <c r="K24" s="52">
        <v>1696.56</v>
      </c>
      <c r="L24" s="52">
        <v>1297.82</v>
      </c>
      <c r="M24" s="52">
        <v>582.75</v>
      </c>
      <c r="N24" s="52">
        <v>428.35</v>
      </c>
      <c r="O24" s="66">
        <f t="shared" si="3"/>
        <v>38291.25</v>
      </c>
      <c r="P24" s="24">
        <v>17058</v>
      </c>
    </row>
    <row r="25" spans="1:16" s="15" customFormat="1" ht="11.25">
      <c r="A25" s="9"/>
      <c r="B25" s="21" t="s">
        <v>13</v>
      </c>
      <c r="C25" s="55">
        <f>973799.84+2375.31</f>
        <v>976175.15</v>
      </c>
      <c r="D25" s="55">
        <f>7.29+1150589.52</f>
        <v>1150596.81</v>
      </c>
      <c r="E25" s="55">
        <f>494.76+1614067.3+44.996</f>
        <v>1614607.056</v>
      </c>
      <c r="F25" s="55">
        <f>1372.69+1448127.94</f>
        <v>1449500.63</v>
      </c>
      <c r="G25" s="55">
        <f>1085.35+1855520</f>
        <v>1856605.35</v>
      </c>
      <c r="H25" s="63">
        <v>1604310.9</v>
      </c>
      <c r="I25" s="53">
        <v>930417.071</v>
      </c>
      <c r="J25" s="52">
        <f>777030.95+10.78</f>
        <v>777041.73</v>
      </c>
      <c r="K25" s="52">
        <v>596625.71</v>
      </c>
      <c r="L25" s="52">
        <v>402473.17</v>
      </c>
      <c r="M25" s="52">
        <f>663859.37+1421.03</f>
        <v>665280.4</v>
      </c>
      <c r="N25" s="52">
        <f>248+193101.27</f>
        <v>193349.27</v>
      </c>
      <c r="O25" s="66">
        <f t="shared" si="3"/>
        <v>12216983.247000001</v>
      </c>
      <c r="P25" s="24">
        <v>19372918</v>
      </c>
    </row>
    <row r="26" spans="1:16" s="15" customFormat="1" ht="11.25">
      <c r="A26" s="9"/>
      <c r="B26" s="21" t="s">
        <v>14</v>
      </c>
      <c r="C26" s="55">
        <v>80980.07</v>
      </c>
      <c r="D26" s="55">
        <v>16799.07</v>
      </c>
      <c r="E26" s="55">
        <f>19673.9+4169.9+2097+54.52+577.47</f>
        <v>26572.790000000005</v>
      </c>
      <c r="F26" s="55">
        <v>93839.03</v>
      </c>
      <c r="G26" s="63">
        <v>98456.01</v>
      </c>
      <c r="H26" s="63">
        <v>101739.97</v>
      </c>
      <c r="I26" s="68">
        <v>59736</v>
      </c>
      <c r="J26" s="71">
        <v>67030.41</v>
      </c>
      <c r="K26" s="71">
        <v>100053.08</v>
      </c>
      <c r="L26" s="52">
        <v>99157.85</v>
      </c>
      <c r="M26" s="52">
        <v>69175.49</v>
      </c>
      <c r="N26" s="52">
        <v>68470.02</v>
      </c>
      <c r="O26" s="66">
        <f t="shared" si="3"/>
        <v>882009.79</v>
      </c>
      <c r="P26" s="24">
        <v>917074</v>
      </c>
    </row>
    <row r="27" spans="1:16" s="15" customFormat="1" ht="11.25">
      <c r="A27" s="9"/>
      <c r="B27" s="22" t="s">
        <v>15</v>
      </c>
      <c r="C27" s="55">
        <v>16616.067</v>
      </c>
      <c r="D27" s="55">
        <v>22202.98</v>
      </c>
      <c r="E27" s="55">
        <v>60833.972</v>
      </c>
      <c r="F27" s="55">
        <v>39647.793</v>
      </c>
      <c r="G27" s="55">
        <v>45136.896</v>
      </c>
      <c r="H27" s="63">
        <v>43520.88</v>
      </c>
      <c r="I27" s="68">
        <v>46469.47</v>
      </c>
      <c r="J27" s="71">
        <v>36712.115</v>
      </c>
      <c r="K27" s="52">
        <v>46018.045</v>
      </c>
      <c r="L27" s="52">
        <v>32185.9</v>
      </c>
      <c r="M27" s="52">
        <v>37434.77</v>
      </c>
      <c r="N27" s="52">
        <v>23501.546</v>
      </c>
      <c r="O27" s="66">
        <f t="shared" si="3"/>
        <v>450280.434</v>
      </c>
      <c r="P27" s="24">
        <v>469098</v>
      </c>
    </row>
    <row r="28" spans="1:16" s="15" customFormat="1" ht="11.25">
      <c r="A28" s="9"/>
      <c r="B28" s="22" t="s">
        <v>16</v>
      </c>
      <c r="C28" s="55">
        <v>35152.3</v>
      </c>
      <c r="D28" s="55">
        <v>3059.68</v>
      </c>
      <c r="E28" s="55">
        <f>524+71.6</f>
        <v>595.6</v>
      </c>
      <c r="F28" s="55">
        <v>1940.52</v>
      </c>
      <c r="G28" s="55">
        <v>901.08</v>
      </c>
      <c r="H28" s="63">
        <v>35.35</v>
      </c>
      <c r="I28" s="68">
        <v>11571.85</v>
      </c>
      <c r="J28" s="52">
        <v>219.87</v>
      </c>
      <c r="K28" s="52">
        <v>5.48091</v>
      </c>
      <c r="L28" s="52">
        <v>539.21</v>
      </c>
      <c r="M28" s="63">
        <v>0</v>
      </c>
      <c r="N28" s="52">
        <v>28.85</v>
      </c>
      <c r="O28" s="66">
        <f t="shared" si="3"/>
        <v>54049.790909999996</v>
      </c>
      <c r="P28" s="24">
        <v>312548</v>
      </c>
    </row>
    <row r="29" spans="1:16" s="15" customFormat="1" ht="11.25">
      <c r="A29" s="9"/>
      <c r="B29" s="10"/>
      <c r="C29" s="11"/>
      <c r="D29" s="11"/>
      <c r="E29" s="11"/>
      <c r="F29" s="11"/>
      <c r="G29" s="12"/>
      <c r="H29" s="11"/>
      <c r="I29" s="69"/>
      <c r="J29" s="11"/>
      <c r="K29" s="11"/>
      <c r="L29" s="11"/>
      <c r="M29" s="11"/>
      <c r="N29" s="11"/>
      <c r="O29" s="18"/>
      <c r="P29" s="19"/>
    </row>
    <row r="30" spans="1:16" s="15" customFormat="1" ht="11.25">
      <c r="A30" s="20" t="s">
        <v>4</v>
      </c>
      <c r="B30" s="17" t="s">
        <v>17</v>
      </c>
      <c r="C30" s="54">
        <f aca="true" t="shared" si="6" ref="C30:N30">SUM(C31:C38)</f>
        <v>1111897.097</v>
      </c>
      <c r="D30" s="54">
        <f t="shared" si="6"/>
        <v>1192658.53</v>
      </c>
      <c r="E30" s="54">
        <f t="shared" si="6"/>
        <v>1706369.806</v>
      </c>
      <c r="F30" s="54">
        <f t="shared" si="6"/>
        <v>1592919.24</v>
      </c>
      <c r="G30" s="54">
        <f t="shared" si="6"/>
        <v>2009059.676</v>
      </c>
      <c r="H30" s="54">
        <f t="shared" si="6"/>
        <v>1754051.845</v>
      </c>
      <c r="I30" s="70">
        <f>SUM(I31:I38)</f>
        <v>1054303.315</v>
      </c>
      <c r="J30" s="70">
        <f t="shared" si="6"/>
        <v>882050.708</v>
      </c>
      <c r="K30" s="70">
        <f t="shared" si="6"/>
        <v>744398.87591</v>
      </c>
      <c r="L30" s="70">
        <f t="shared" si="6"/>
        <v>535653.95</v>
      </c>
      <c r="M30" s="70">
        <f t="shared" si="6"/>
        <v>772473.41</v>
      </c>
      <c r="N30" s="70">
        <f t="shared" si="6"/>
        <v>285778.03599999996</v>
      </c>
      <c r="O30" s="65">
        <f>SUM(C30:N30)</f>
        <v>13641614.488909999</v>
      </c>
      <c r="P30" s="25">
        <f>SUM(P31:P38)</f>
        <v>21088696</v>
      </c>
    </row>
    <row r="31" spans="1:16" s="15" customFormat="1" ht="11.25">
      <c r="A31" s="20" t="s">
        <v>4</v>
      </c>
      <c r="B31" s="21" t="s">
        <v>18</v>
      </c>
      <c r="C31" s="55">
        <f>2375.31+2973.51</f>
        <v>5348.82</v>
      </c>
      <c r="D31" s="55">
        <v>7.29</v>
      </c>
      <c r="E31" s="55">
        <f>3711.52+494.76</f>
        <v>4206.28</v>
      </c>
      <c r="F31" s="55">
        <v>9363.96</v>
      </c>
      <c r="G31" s="55">
        <v>9045.69</v>
      </c>
      <c r="H31" s="55">
        <v>4811.55</v>
      </c>
      <c r="I31" s="63">
        <v>6158.74</v>
      </c>
      <c r="J31" s="63">
        <v>950.98</v>
      </c>
      <c r="K31" s="63">
        <v>1696.56</v>
      </c>
      <c r="L31" s="63">
        <v>634.81</v>
      </c>
      <c r="M31" s="63">
        <v>2003.78</v>
      </c>
      <c r="N31" s="63">
        <v>650.35</v>
      </c>
      <c r="O31" s="65">
        <f aca="true" t="shared" si="7" ref="O31:O38">SUM(C31:N31)</f>
        <v>44878.81</v>
      </c>
      <c r="P31" s="25">
        <v>28705</v>
      </c>
    </row>
    <row r="32" spans="1:16" s="15" customFormat="1" ht="11.25">
      <c r="A32" s="20"/>
      <c r="B32" s="21" t="s">
        <v>19</v>
      </c>
      <c r="C32" s="55">
        <v>0</v>
      </c>
      <c r="D32" s="55">
        <v>3.5</v>
      </c>
      <c r="E32" s="55">
        <f>48.87+44.996</f>
        <v>93.866</v>
      </c>
      <c r="F32" s="55">
        <v>0</v>
      </c>
      <c r="G32" s="55">
        <v>100</v>
      </c>
      <c r="H32" s="55">
        <v>31.88</v>
      </c>
      <c r="I32" s="63">
        <v>116.36</v>
      </c>
      <c r="J32" s="63">
        <v>142.21</v>
      </c>
      <c r="K32" s="63">
        <v>0</v>
      </c>
      <c r="L32" s="63">
        <v>663.01</v>
      </c>
      <c r="M32" s="63">
        <v>0</v>
      </c>
      <c r="N32" s="63">
        <v>36</v>
      </c>
      <c r="O32" s="65">
        <f t="shared" si="7"/>
        <v>1186.826</v>
      </c>
      <c r="P32" s="25">
        <v>566</v>
      </c>
    </row>
    <row r="33" spans="1:16" s="15" customFormat="1" ht="11.25">
      <c r="A33" s="20" t="s">
        <v>4</v>
      </c>
      <c r="B33" s="21" t="s">
        <v>20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5">
        <f t="shared" si="7"/>
        <v>0</v>
      </c>
      <c r="P33" s="25">
        <v>17916</v>
      </c>
    </row>
    <row r="34" spans="1:16" s="15" customFormat="1" ht="11.25">
      <c r="A34" s="20" t="s">
        <v>4</v>
      </c>
      <c r="B34" s="21" t="s">
        <v>21</v>
      </c>
      <c r="C34" s="55">
        <v>20</v>
      </c>
      <c r="D34" s="55">
        <v>3056.17</v>
      </c>
      <c r="E34" s="55">
        <f>524+71.6</f>
        <v>595.6</v>
      </c>
      <c r="F34" s="55">
        <v>1940.52</v>
      </c>
      <c r="G34" s="55">
        <v>801.08</v>
      </c>
      <c r="H34" s="55">
        <v>35.35</v>
      </c>
      <c r="I34" s="63">
        <v>124.45</v>
      </c>
      <c r="J34" s="63">
        <v>184.04</v>
      </c>
      <c r="K34" s="63">
        <v>5.48091</v>
      </c>
      <c r="L34" s="63">
        <v>539.21</v>
      </c>
      <c r="M34" s="63">
        <v>0</v>
      </c>
      <c r="N34" s="63">
        <v>18.85</v>
      </c>
      <c r="O34" s="65">
        <f t="shared" si="7"/>
        <v>7320.750910000001</v>
      </c>
      <c r="P34" s="25">
        <v>3007</v>
      </c>
    </row>
    <row r="35" spans="1:16" s="15" customFormat="1" ht="11.25">
      <c r="A35" s="20" t="s">
        <v>4</v>
      </c>
      <c r="B35" s="21" t="s">
        <v>22</v>
      </c>
      <c r="C35" s="55">
        <v>35132.3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63">
        <v>11436.4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5">
        <f t="shared" si="7"/>
        <v>46568.700000000004</v>
      </c>
      <c r="P35" s="25">
        <v>309540</v>
      </c>
    </row>
    <row r="36" spans="1:16" s="15" customFormat="1" ht="11.25">
      <c r="A36" s="20"/>
      <c r="B36" s="21" t="s">
        <v>23</v>
      </c>
      <c r="C36" s="63">
        <v>80980.07</v>
      </c>
      <c r="D36" s="63">
        <v>16799.07</v>
      </c>
      <c r="E36" s="63">
        <f>19673.9+4169.9+2097+54.52+577.47</f>
        <v>26572.790000000005</v>
      </c>
      <c r="F36" s="55">
        <v>93839.03</v>
      </c>
      <c r="G36" s="63">
        <v>98456.01</v>
      </c>
      <c r="H36" s="63">
        <v>101739.97</v>
      </c>
      <c r="I36" s="63">
        <v>59736</v>
      </c>
      <c r="J36" s="63">
        <v>67030.41</v>
      </c>
      <c r="K36" s="63">
        <v>100053.08</v>
      </c>
      <c r="L36" s="63">
        <v>99157.85</v>
      </c>
      <c r="M36" s="63">
        <v>69175.49</v>
      </c>
      <c r="N36" s="63">
        <v>68470.02</v>
      </c>
      <c r="O36" s="65">
        <f t="shared" si="7"/>
        <v>882009.79</v>
      </c>
      <c r="P36" s="25">
        <v>917074</v>
      </c>
    </row>
    <row r="37" spans="1:16" s="15" customFormat="1" ht="11.25">
      <c r="A37" s="20" t="s">
        <v>4</v>
      </c>
      <c r="B37" s="21" t="s">
        <v>24</v>
      </c>
      <c r="C37" s="64">
        <v>16616.067</v>
      </c>
      <c r="D37" s="64">
        <v>22202.98</v>
      </c>
      <c r="E37" s="55">
        <v>60833.97</v>
      </c>
      <c r="F37" s="55">
        <v>39647.79</v>
      </c>
      <c r="G37" s="55">
        <v>45136.896</v>
      </c>
      <c r="H37" s="63">
        <v>43520.875</v>
      </c>
      <c r="I37" s="63">
        <v>46469.465</v>
      </c>
      <c r="J37" s="63">
        <v>36712.115</v>
      </c>
      <c r="K37" s="63">
        <v>46018.045</v>
      </c>
      <c r="L37" s="63">
        <v>32185.9</v>
      </c>
      <c r="M37" s="63">
        <v>37434.77</v>
      </c>
      <c r="N37" s="63">
        <v>23501.546</v>
      </c>
      <c r="O37" s="65">
        <f t="shared" si="7"/>
        <v>450280.419</v>
      </c>
      <c r="P37" s="25">
        <v>469098</v>
      </c>
    </row>
    <row r="38" spans="1:16" s="15" customFormat="1" ht="11.25">
      <c r="A38" s="20"/>
      <c r="B38" s="21" t="s">
        <v>25</v>
      </c>
      <c r="C38" s="56">
        <v>973799.84</v>
      </c>
      <c r="D38" s="56">
        <v>1150589.52</v>
      </c>
      <c r="E38" s="55">
        <v>1614067.3</v>
      </c>
      <c r="F38" s="55">
        <v>1448127.94</v>
      </c>
      <c r="G38" s="55">
        <v>1855520</v>
      </c>
      <c r="H38" s="55">
        <v>1603912.22</v>
      </c>
      <c r="I38" s="63">
        <v>930261.9</v>
      </c>
      <c r="J38" s="63">
        <v>777030.953</v>
      </c>
      <c r="K38" s="63">
        <v>596625.71</v>
      </c>
      <c r="L38" s="63">
        <v>402473.17</v>
      </c>
      <c r="M38" s="63">
        <v>663859.37</v>
      </c>
      <c r="N38" s="63">
        <v>193101.27</v>
      </c>
      <c r="O38" s="65">
        <f t="shared" si="7"/>
        <v>12209369.193</v>
      </c>
      <c r="P38" s="25">
        <v>19342790</v>
      </c>
    </row>
    <row r="39" spans="1:16" s="15" customFormat="1" ht="11.25">
      <c r="A39" s="20"/>
      <c r="B39" s="21"/>
      <c r="C39" s="27"/>
      <c r="D39" s="27"/>
      <c r="E39" s="27"/>
      <c r="F39" s="27"/>
      <c r="G39" s="27"/>
      <c r="H39" s="27"/>
      <c r="I39" s="26"/>
      <c r="J39" s="28"/>
      <c r="K39" s="31"/>
      <c r="L39" s="27"/>
      <c r="M39" s="27"/>
      <c r="N39" s="27"/>
      <c r="O39" s="18"/>
      <c r="P39" s="25"/>
    </row>
    <row r="40" spans="1:16" s="15" customFormat="1" ht="11.25">
      <c r="A40" s="73" t="s">
        <v>26</v>
      </c>
      <c r="B40" s="74"/>
      <c r="C40" s="32">
        <f aca="true" t="shared" si="8" ref="C40:N40">SUM(C41:C43)</f>
        <v>0</v>
      </c>
      <c r="D40" s="32">
        <f t="shared" si="8"/>
        <v>2</v>
      </c>
      <c r="E40" s="32">
        <f t="shared" si="8"/>
        <v>6</v>
      </c>
      <c r="F40" s="32">
        <f t="shared" si="8"/>
        <v>0</v>
      </c>
      <c r="G40" s="32">
        <f t="shared" si="8"/>
        <v>12</v>
      </c>
      <c r="H40" s="32">
        <f t="shared" si="8"/>
        <v>3</v>
      </c>
      <c r="I40" s="32">
        <f t="shared" si="8"/>
        <v>12</v>
      </c>
      <c r="J40" s="32">
        <f t="shared" si="8"/>
        <v>17</v>
      </c>
      <c r="K40" s="32">
        <f t="shared" si="8"/>
        <v>0</v>
      </c>
      <c r="L40" s="32">
        <f t="shared" si="8"/>
        <v>25</v>
      </c>
      <c r="M40" s="32">
        <f t="shared" si="8"/>
        <v>0</v>
      </c>
      <c r="N40" s="32">
        <f t="shared" si="8"/>
        <v>14</v>
      </c>
      <c r="O40" s="18">
        <f>SUM(C40:N40)</f>
        <v>91</v>
      </c>
      <c r="P40" s="25"/>
    </row>
    <row r="41" spans="1:16" s="15" customFormat="1" ht="11.25">
      <c r="A41" s="20" t="s">
        <v>4</v>
      </c>
      <c r="B41" s="21" t="s">
        <v>40</v>
      </c>
      <c r="C41" s="27">
        <v>0</v>
      </c>
      <c r="D41" s="27">
        <v>0</v>
      </c>
      <c r="E41" s="27">
        <v>3</v>
      </c>
      <c r="F41" s="27">
        <v>0</v>
      </c>
      <c r="G41" s="27">
        <v>0</v>
      </c>
      <c r="H41" s="27">
        <v>3</v>
      </c>
      <c r="I41" s="26">
        <v>9</v>
      </c>
      <c r="J41" s="28">
        <v>13</v>
      </c>
      <c r="K41" s="31">
        <v>0</v>
      </c>
      <c r="L41" s="27">
        <v>25</v>
      </c>
      <c r="M41" s="27">
        <v>0</v>
      </c>
      <c r="N41" s="27">
        <v>0</v>
      </c>
      <c r="O41" s="18">
        <f>SUM(C41:N41)</f>
        <v>53</v>
      </c>
      <c r="P41" s="25">
        <v>31</v>
      </c>
    </row>
    <row r="42" spans="1:16" s="15" customFormat="1" ht="11.25">
      <c r="A42" s="20" t="s">
        <v>4</v>
      </c>
      <c r="B42" s="21" t="s">
        <v>27</v>
      </c>
      <c r="C42" s="27">
        <v>0</v>
      </c>
      <c r="D42" s="27">
        <v>0</v>
      </c>
      <c r="E42" s="27">
        <v>3</v>
      </c>
      <c r="F42" s="27">
        <v>0</v>
      </c>
      <c r="G42" s="27">
        <v>0</v>
      </c>
      <c r="H42" s="27">
        <v>0</v>
      </c>
      <c r="I42" s="26">
        <v>0</v>
      </c>
      <c r="J42" s="28">
        <v>2</v>
      </c>
      <c r="K42" s="31">
        <v>0</v>
      </c>
      <c r="L42" s="27">
        <v>0</v>
      </c>
      <c r="M42" s="27">
        <v>0</v>
      </c>
      <c r="N42" s="27">
        <v>13</v>
      </c>
      <c r="O42" s="18">
        <f>SUM(C42:N42)</f>
        <v>18</v>
      </c>
      <c r="P42" s="25">
        <v>12</v>
      </c>
    </row>
    <row r="43" spans="1:16" s="15" customFormat="1" ht="11.25">
      <c r="A43" s="20"/>
      <c r="B43" s="21" t="s">
        <v>28</v>
      </c>
      <c r="C43" s="27">
        <v>0</v>
      </c>
      <c r="D43" s="27">
        <v>2</v>
      </c>
      <c r="E43" s="27">
        <v>0</v>
      </c>
      <c r="F43" s="27">
        <v>0</v>
      </c>
      <c r="G43" s="27">
        <v>12</v>
      </c>
      <c r="H43" s="27">
        <v>0</v>
      </c>
      <c r="I43" s="26">
        <v>3</v>
      </c>
      <c r="J43" s="28">
        <v>2</v>
      </c>
      <c r="K43" s="31">
        <v>0</v>
      </c>
      <c r="L43" s="27">
        <v>0</v>
      </c>
      <c r="M43" s="27">
        <v>0</v>
      </c>
      <c r="N43" s="27">
        <v>1</v>
      </c>
      <c r="O43" s="18">
        <f>SUM(C43:N43)</f>
        <v>20</v>
      </c>
      <c r="P43" s="25">
        <v>2</v>
      </c>
    </row>
    <row r="44" spans="1:16" s="15" customFormat="1" ht="11.25">
      <c r="A44" s="20"/>
      <c r="B44" s="21"/>
      <c r="C44" s="27"/>
      <c r="D44" s="27"/>
      <c r="E44" s="27"/>
      <c r="F44" s="27"/>
      <c r="G44" s="27"/>
      <c r="H44" s="27"/>
      <c r="I44" s="26"/>
      <c r="J44" s="28"/>
      <c r="K44" s="31"/>
      <c r="L44" s="27"/>
      <c r="M44" s="27"/>
      <c r="N44" s="27"/>
      <c r="O44" s="18"/>
      <c r="P44" s="25"/>
    </row>
    <row r="45" spans="1:16" s="15" customFormat="1" ht="11.25">
      <c r="A45" s="73" t="s">
        <v>29</v>
      </c>
      <c r="B45" s="74"/>
      <c r="C45" s="32">
        <f aca="true" t="shared" si="9" ref="C45:N45">SUM(C46:C47)</f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18">
        <f>SUM(C45:N45)</f>
        <v>0</v>
      </c>
      <c r="P45" s="25"/>
    </row>
    <row r="46" spans="1:16" s="15" customFormat="1" ht="11.25">
      <c r="A46" s="20" t="s">
        <v>4</v>
      </c>
      <c r="B46" s="21" t="s">
        <v>40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6">
        <v>0</v>
      </c>
      <c r="J46" s="28">
        <v>0</v>
      </c>
      <c r="K46" s="31">
        <v>0</v>
      </c>
      <c r="L46" s="27">
        <v>0</v>
      </c>
      <c r="M46" s="27">
        <v>0</v>
      </c>
      <c r="N46" s="27">
        <v>0</v>
      </c>
      <c r="O46" s="18">
        <f>SUM(C46:N46)</f>
        <v>0</v>
      </c>
      <c r="P46" s="25">
        <v>0</v>
      </c>
    </row>
    <row r="47" spans="1:16" s="15" customFormat="1" ht="11.25">
      <c r="A47" s="20" t="s">
        <v>4</v>
      </c>
      <c r="B47" s="21" t="s">
        <v>27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6">
        <v>0</v>
      </c>
      <c r="J47" s="28">
        <v>0</v>
      </c>
      <c r="K47" s="31">
        <v>0</v>
      </c>
      <c r="L47" s="27">
        <v>0</v>
      </c>
      <c r="M47" s="27">
        <v>0</v>
      </c>
      <c r="N47" s="27">
        <v>0</v>
      </c>
      <c r="O47" s="18">
        <f>SUM(C47:N47)</f>
        <v>0</v>
      </c>
      <c r="P47" s="25">
        <v>0</v>
      </c>
    </row>
    <row r="48" spans="1:16" s="15" customFormat="1" ht="11.25">
      <c r="A48" s="20"/>
      <c r="B48" s="21"/>
      <c r="C48" s="27"/>
      <c r="D48" s="27"/>
      <c r="E48" s="27"/>
      <c r="F48" s="27"/>
      <c r="G48" s="27"/>
      <c r="H48" s="27"/>
      <c r="I48" s="26"/>
      <c r="J48" s="28"/>
      <c r="K48" s="31"/>
      <c r="L48" s="27"/>
      <c r="M48" s="27"/>
      <c r="N48" s="27"/>
      <c r="O48" s="18"/>
      <c r="P48" s="25"/>
    </row>
    <row r="49" spans="1:16" s="15" customFormat="1" ht="11.25">
      <c r="A49" s="73" t="s">
        <v>30</v>
      </c>
      <c r="B49" s="74"/>
      <c r="C49" s="32">
        <f aca="true" t="shared" si="10" ref="C49:N49">C50</f>
        <v>0</v>
      </c>
      <c r="D49" s="32">
        <f t="shared" si="10"/>
        <v>0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18">
        <f>SUM(C49:N49)</f>
        <v>0</v>
      </c>
      <c r="P49" s="25"/>
    </row>
    <row r="50" spans="1:16" s="15" customFormat="1" ht="11.25">
      <c r="A50" s="20"/>
      <c r="B50" s="21" t="s">
        <v>31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6">
        <v>0</v>
      </c>
      <c r="J50" s="28">
        <v>0</v>
      </c>
      <c r="K50" s="31">
        <v>0</v>
      </c>
      <c r="L50" s="27">
        <v>0</v>
      </c>
      <c r="M50" s="27">
        <v>0</v>
      </c>
      <c r="N50" s="27">
        <v>0</v>
      </c>
      <c r="O50" s="18">
        <f>SUM(C50:N50)</f>
        <v>0</v>
      </c>
      <c r="P50" s="25"/>
    </row>
    <row r="51" spans="1:16" s="15" customFormat="1" ht="11.25">
      <c r="A51" s="20" t="s">
        <v>4</v>
      </c>
      <c r="B51" s="21" t="s">
        <v>4</v>
      </c>
      <c r="C51" s="21"/>
      <c r="D51" s="30"/>
      <c r="E51" s="30"/>
      <c r="F51" s="30"/>
      <c r="G51" s="28"/>
      <c r="H51" s="30"/>
      <c r="I51" s="29"/>
      <c r="J51" s="21"/>
      <c r="K51" s="21"/>
      <c r="L51" s="30"/>
      <c r="M51" s="30"/>
      <c r="N51" s="30"/>
      <c r="O51" s="18"/>
      <c r="P51" s="33"/>
    </row>
    <row r="52" spans="1:16" s="15" customFormat="1" ht="11.25">
      <c r="A52" s="73" t="s">
        <v>32</v>
      </c>
      <c r="B52" s="74"/>
      <c r="C52" s="34">
        <f aca="true" t="shared" si="11" ref="C52:N52">C53</f>
        <v>18</v>
      </c>
      <c r="D52" s="34">
        <f t="shared" si="11"/>
        <v>150</v>
      </c>
      <c r="E52" s="34">
        <f t="shared" si="11"/>
        <v>183</v>
      </c>
      <c r="F52" s="34">
        <f t="shared" si="11"/>
        <v>95</v>
      </c>
      <c r="G52" s="34">
        <f t="shared" si="11"/>
        <v>2</v>
      </c>
      <c r="H52" s="34">
        <f t="shared" si="11"/>
        <v>16</v>
      </c>
      <c r="I52" s="34">
        <f t="shared" si="11"/>
        <v>145</v>
      </c>
      <c r="J52" s="34">
        <f t="shared" si="11"/>
        <v>281</v>
      </c>
      <c r="K52" s="34">
        <f t="shared" si="11"/>
        <v>97</v>
      </c>
      <c r="L52" s="34">
        <f t="shared" si="11"/>
        <v>283</v>
      </c>
      <c r="M52" s="34">
        <f t="shared" si="11"/>
        <v>77</v>
      </c>
      <c r="N52" s="34">
        <f t="shared" si="11"/>
        <v>74</v>
      </c>
      <c r="O52" s="72">
        <f>SUM(C52:N52)</f>
        <v>1421</v>
      </c>
      <c r="P52" s="33"/>
    </row>
    <row r="53" spans="1:16" s="15" customFormat="1" ht="11.25">
      <c r="A53" s="16"/>
      <c r="B53" s="21" t="s">
        <v>34</v>
      </c>
      <c r="C53" s="35">
        <v>18</v>
      </c>
      <c r="D53" s="35">
        <v>150</v>
      </c>
      <c r="E53" s="35">
        <f>91+92</f>
        <v>183</v>
      </c>
      <c r="F53" s="35">
        <v>95</v>
      </c>
      <c r="G53" s="35">
        <v>2</v>
      </c>
      <c r="H53" s="35">
        <v>16</v>
      </c>
      <c r="I53" s="36">
        <v>145</v>
      </c>
      <c r="J53" s="37">
        <v>281</v>
      </c>
      <c r="K53" s="37">
        <v>97</v>
      </c>
      <c r="L53" s="38">
        <v>283</v>
      </c>
      <c r="M53" s="37">
        <v>77</v>
      </c>
      <c r="N53" s="37">
        <v>74</v>
      </c>
      <c r="O53" s="72">
        <f>SUM(C53:N53)</f>
        <v>1421</v>
      </c>
      <c r="P53" s="33">
        <v>182</v>
      </c>
    </row>
    <row r="54" spans="1:16" s="15" customFormat="1" ht="11.25">
      <c r="A54" s="20" t="s">
        <v>4</v>
      </c>
      <c r="B54" s="21" t="s">
        <v>4</v>
      </c>
      <c r="C54" s="30"/>
      <c r="D54" s="30"/>
      <c r="E54" s="30"/>
      <c r="F54" s="39"/>
      <c r="G54" s="27"/>
      <c r="H54" s="39"/>
      <c r="I54" s="29"/>
      <c r="J54" s="21"/>
      <c r="K54" s="21"/>
      <c r="L54" s="21"/>
      <c r="M54" s="21"/>
      <c r="N54" s="21"/>
      <c r="O54" s="18"/>
      <c r="P54" s="33"/>
    </row>
    <row r="55" spans="1:16" s="15" customFormat="1" ht="11.25">
      <c r="A55" s="73" t="s">
        <v>33</v>
      </c>
      <c r="B55" s="74"/>
      <c r="C55" s="34">
        <f aca="true" t="shared" si="12" ref="C55:N55">C56</f>
        <v>0</v>
      </c>
      <c r="D55" s="34">
        <f t="shared" si="12"/>
        <v>0</v>
      </c>
      <c r="E55" s="34">
        <f t="shared" si="12"/>
        <v>0</v>
      </c>
      <c r="F55" s="34">
        <f t="shared" si="12"/>
        <v>0</v>
      </c>
      <c r="G55" s="34">
        <f t="shared" si="12"/>
        <v>0</v>
      </c>
      <c r="H55" s="34">
        <f t="shared" si="12"/>
        <v>0</v>
      </c>
      <c r="I55" s="34">
        <f t="shared" si="12"/>
        <v>0</v>
      </c>
      <c r="J55" s="34">
        <f t="shared" si="12"/>
        <v>0</v>
      </c>
      <c r="K55" s="34">
        <f t="shared" si="12"/>
        <v>0</v>
      </c>
      <c r="L55" s="34">
        <f t="shared" si="12"/>
        <v>0</v>
      </c>
      <c r="M55" s="34">
        <f t="shared" si="12"/>
        <v>0</v>
      </c>
      <c r="N55" s="34">
        <f t="shared" si="12"/>
        <v>0</v>
      </c>
      <c r="O55" s="57">
        <f>SUM(C55:N55)</f>
        <v>0</v>
      </c>
      <c r="P55" s="40"/>
    </row>
    <row r="56" spans="1:16" s="15" customFormat="1" ht="12" thickBot="1">
      <c r="A56" s="58" t="s">
        <v>4</v>
      </c>
      <c r="B56" s="59" t="s">
        <v>34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1">
        <f>SUM(C56:N56)</f>
        <v>0</v>
      </c>
      <c r="P56" s="62" t="s">
        <v>35</v>
      </c>
    </row>
    <row r="57" spans="1:16" ht="12.75">
      <c r="A57" s="41"/>
      <c r="B57" s="41"/>
      <c r="C57" s="41"/>
      <c r="D57" s="41"/>
      <c r="E57" s="41"/>
      <c r="F57" s="41"/>
      <c r="G57" s="42"/>
      <c r="H57" s="41"/>
      <c r="I57" s="41"/>
      <c r="J57" s="41"/>
      <c r="K57" s="41"/>
      <c r="L57" s="41"/>
      <c r="M57" s="41"/>
      <c r="N57" s="41"/>
      <c r="O57" s="41"/>
      <c r="P57" s="41"/>
    </row>
    <row r="58" spans="1:16" s="48" customFormat="1" ht="12.75">
      <c r="A58" s="43"/>
      <c r="B58" s="44" t="s">
        <v>36</v>
      </c>
      <c r="D58" s="43"/>
      <c r="F58" s="45"/>
      <c r="G58" s="46"/>
      <c r="H58" s="45"/>
      <c r="I58" s="47"/>
      <c r="J58" s="45"/>
      <c r="K58" s="45"/>
      <c r="L58" s="45"/>
      <c r="M58" s="43"/>
      <c r="N58" s="43"/>
      <c r="O58" s="43"/>
      <c r="P58" s="43"/>
    </row>
    <row r="59" spans="1:16" s="48" customFormat="1" ht="12.75">
      <c r="A59" s="43"/>
      <c r="B59" s="44" t="s">
        <v>37</v>
      </c>
      <c r="D59" s="43"/>
      <c r="F59" s="45"/>
      <c r="G59" s="46"/>
      <c r="H59" s="45"/>
      <c r="I59" s="47" t="s">
        <v>38</v>
      </c>
      <c r="J59" s="45"/>
      <c r="K59" s="45"/>
      <c r="L59" s="45"/>
      <c r="M59" s="43"/>
      <c r="N59" s="43"/>
      <c r="O59" s="43"/>
      <c r="P59" s="43"/>
    </row>
    <row r="60" spans="1:16" s="48" customFormat="1" ht="12.75">
      <c r="A60" s="43"/>
      <c r="B60" s="44" t="s">
        <v>41</v>
      </c>
      <c r="D60" s="43"/>
      <c r="F60" s="45"/>
      <c r="G60" s="46"/>
      <c r="H60" s="45"/>
      <c r="I60" s="47"/>
      <c r="J60" s="45"/>
      <c r="K60" s="45"/>
      <c r="L60" s="45"/>
      <c r="M60" s="43"/>
      <c r="N60" s="43"/>
      <c r="O60" s="43"/>
      <c r="P60" s="43"/>
    </row>
    <row r="61" spans="1:16" s="48" customFormat="1" ht="12.75">
      <c r="A61" s="43"/>
      <c r="B61" s="44" t="s">
        <v>39</v>
      </c>
      <c r="D61" s="43"/>
      <c r="F61" s="49"/>
      <c r="G61" s="50"/>
      <c r="H61" s="43"/>
      <c r="I61" s="51"/>
      <c r="J61" s="43"/>
      <c r="K61" s="43"/>
      <c r="L61" s="43"/>
      <c r="M61" s="43"/>
      <c r="N61" s="43"/>
      <c r="O61" s="43"/>
      <c r="P61" s="43"/>
    </row>
    <row r="62" ht="12.75">
      <c r="B62" s="44" t="s">
        <v>47</v>
      </c>
    </row>
    <row r="63" ht="12.75">
      <c r="B63" s="44" t="s">
        <v>48</v>
      </c>
    </row>
  </sheetData>
  <sheetProtection/>
  <mergeCells count="10">
    <mergeCell ref="A3:L3"/>
    <mergeCell ref="A45:B45"/>
    <mergeCell ref="A40:B40"/>
    <mergeCell ref="A8:B8"/>
    <mergeCell ref="A13:B13"/>
    <mergeCell ref="A55:B55"/>
    <mergeCell ref="A49:B49"/>
    <mergeCell ref="A6:B6"/>
    <mergeCell ref="A52:B52"/>
    <mergeCell ref="A21:B21"/>
  </mergeCells>
  <printOptions horizontalCentered="1"/>
  <pageMargins left="0.1968503937007874" right="0.1968503937007874" top="0.1968503937007874" bottom="0.15748031496062992" header="0" footer="0"/>
  <pageSetup horizontalDpi="600" verticalDpi="600" orientation="landscape" paperSize="119" scale="75" r:id="rId2"/>
  <ignoredErrors>
    <ignoredError sqref="H23 P23" formulaRange="1"/>
    <ignoredError sqref="O22:O23 O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 DOS BOCAS, S. A. DE C. 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Administrador</cp:lastModifiedBy>
  <cp:lastPrinted>2008-01-02T22:48:02Z</cp:lastPrinted>
  <dcterms:created xsi:type="dcterms:W3CDTF">2007-02-19T16:59:59Z</dcterms:created>
  <dcterms:modified xsi:type="dcterms:W3CDTF">2008-01-18T15:35:44Z</dcterms:modified>
  <cp:category/>
  <cp:version/>
  <cp:contentType/>
  <cp:contentStatus/>
</cp:coreProperties>
</file>