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5" activeTab="5"/>
  </bookViews>
  <sheets>
    <sheet name="Mov.PortuarioMensual " sheetId="1" state="hidden" r:id="rId1"/>
    <sheet name="Mov. Embarcaciones " sheetId="2" state="hidden" r:id="rId2"/>
    <sheet name="Mov. carga " sheetId="3" state="hidden" r:id="rId3"/>
    <sheet name="concentrado" sheetId="4" state="hidden" r:id="rId4"/>
    <sheet name="mpm01" sheetId="5" state="hidden" r:id="rId5"/>
    <sheet name="mpm02" sheetId="6" r:id="rId6"/>
    <sheet name="MPM03A  " sheetId="7" state="hidden" r:id="rId7"/>
    <sheet name="MPM03A (2)" sheetId="8" state="hidden" r:id="rId8"/>
  </sheets>
  <externalReferences>
    <externalReference r:id="rId11"/>
  </externalReference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<sst xmlns="http://schemas.openxmlformats.org/spreadsheetml/2006/main" count="647" uniqueCount="284">
  <si>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</si>
  <si>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</si>
  <si>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</si>
  <si>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</si>
  <si>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</si>
  <si>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</si>
  <si>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</si>
  <si>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</si>
  <si>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</si>
  <si>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</si>
  <si>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</si>
  <si>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</si>
  <si>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</si>
  <si>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</si>
  <si>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</si>
  <si>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</si>
  <si>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</si>
  <si>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</si>
  <si>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</si>
  <si>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</si>
  <si>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</si>
  <si>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</si>
  <si>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</si>
  <si>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</si>
  <si>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</si>
  <si>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</si>
  <si>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</si>
  <si>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</si>
  <si>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</si>
  <si>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</si>
  <si>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</si>
  <si>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</si>
  <si>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</si>
  <si>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</si>
  <si>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</si>
  <si>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</si>
  <si>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</si>
  <si>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</si>
  <si>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</si>
  <si>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</si>
  <si>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</si>
  <si>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</si>
  <si>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</si>
  <si>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</si>
  <si>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</si>
  <si>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</si>
  <si>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</si>
  <si>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</si>
  <si>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</si>
  <si>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</si>
  <si>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</si>
  <si>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</si>
  <si>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</si>
  <si>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</si>
  <si>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</si>
  <si>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</si>
  <si>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</si>
  <si>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</si>
  <si>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</si>
  <si>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</si>
  <si>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</si>
  <si>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</si>
  <si>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</si>
  <si>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</si>
  <si>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</si>
  <si>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</si>
  <si>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</si>
  <si>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</si>
  <si>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</si>
  <si>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</si>
  <si>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</si>
  <si>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</si>
  <si>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</si>
  <si>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</si>
  <si>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</si>
  <si>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</si>
  <si>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</si>
  <si>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</si>
  <si>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</si>
  <si>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</si>
  <si>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</si>
  <si>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</si>
  <si>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</si>
  <si>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</si>
  <si>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</si>
  <si>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</si>
  <si>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</si>
  <si>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</si>
  <si>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</si>
  <si>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</si>
  <si>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</si>
  <si>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</si>
  <si>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</si>
  <si>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</si>
  <si>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</si>
  <si>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</si>
  <si>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</si>
  <si>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</si>
  <si>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</si>
  <si>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</si>
  <si>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</si>
  <si>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</si>
  <si>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</si>
  <si>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</si>
  <si>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</si>
  <si>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</si>
  <si>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</si>
  <si>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</si>
  <si>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</si>
  <si>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</si>
  <si>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</si>
  <si>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</si>
  <si>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</si>
  <si>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</si>
  <si>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</si>
  <si>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</si>
  <si>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Abastecimiento (Off Shore)</t>
  </si>
  <si>
    <t>Monoboyas</t>
  </si>
  <si>
    <t>Terminal de Abastecimiento</t>
  </si>
  <si>
    <t>Bj Services</t>
  </si>
  <si>
    <t>Schlumberger</t>
  </si>
  <si>
    <t>Escudero</t>
  </si>
  <si>
    <t>Terminal de Usos Multiples</t>
  </si>
  <si>
    <t>Holcim Apasco</t>
  </si>
  <si>
    <t>ARRIBO DE EMBARCACIONES 2009</t>
  </si>
  <si>
    <t>ARRIBO DE EMBARCACIONES POA</t>
  </si>
  <si>
    <t>Terminal de Usos Múltiples</t>
  </si>
  <si>
    <t>CARGA OPERADA 2009</t>
  </si>
  <si>
    <t>CARGA OPERADA POA</t>
  </si>
  <si>
    <t>CARGA OPERADA 2010</t>
  </si>
  <si>
    <t>COMPARATIVO 2010 vs 2009 %</t>
  </si>
  <si>
    <t>COMPARATIVO 2010 vs POA %</t>
  </si>
  <si>
    <t>CONCENTRADO DE ARRIBO Y CARGA OPERADA (2009 - 2010 - POA)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</si>
  <si>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</si>
  <si>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</si>
  <si>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</si>
  <si>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</si>
  <si>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</si>
  <si>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</si>
  <si>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</si>
  <si>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</si>
  <si>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</si>
  <si>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</si>
  <si>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</si>
  <si>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</si>
  <si>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</si>
  <si>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</si>
  <si>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</si>
  <si>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</si>
  <si>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</si>
  <si>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</si>
  <si>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</si>
  <si>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</si>
  <si>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</si>
  <si>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</si>
  <si>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</si>
  <si>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</si>
  <si>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</si>
  <si>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</si>
  <si>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</si>
  <si>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</si>
  <si>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</si>
  <si>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</si>
  <si>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</si>
  <si>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</si>
  <si>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</si>
  <si>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</si>
  <si>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</si>
  <si>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</si>
  <si>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</si>
  <si>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</si>
  <si>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</si>
  <si>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</si>
  <si>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</si>
  <si>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</si>
  <si>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</si>
  <si>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</si>
  <si>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</si>
  <si>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</si>
  <si>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</si>
  <si>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</si>
  <si>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</si>
  <si>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</si>
  <si>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</si>
  <si>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</si>
  <si>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</si>
  <si>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</si>
  <si>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</si>
  <si>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</si>
  <si>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</si>
  <si>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</si>
  <si>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</si>
  <si>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</si>
  <si>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</si>
  <si>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</si>
  <si>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</si>
  <si>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</si>
  <si>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</si>
  <si>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</si>
  <si>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</si>
  <si>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</si>
  <si>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</si>
  <si>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</si>
  <si>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</si>
  <si>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</si>
  <si>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</si>
  <si>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</si>
  <si>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</si>
  <si>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</si>
  <si>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</si>
  <si>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</si>
  <si>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</si>
  <si>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</si>
  <si>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</si>
  <si>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</si>
  <si>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</si>
  <si>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</si>
  <si>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</si>
  <si>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</si>
  <si>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</si>
  <si>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</si>
  <si>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</si>
  <si>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</si>
  <si>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</si>
  <si>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</si>
  <si>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</si>
  <si>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</si>
  <si>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</si>
  <si>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</si>
  <si>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MAERSK NOBLE</t>
  </si>
  <si>
    <t>SINGAPUR</t>
  </si>
  <si>
    <t>BUQUE TANQUE</t>
  </si>
  <si>
    <t>18 x 28</t>
  </si>
  <si>
    <t>ESTADOS UNIDOS DE AMERICA</t>
  </si>
  <si>
    <t>MEXICO</t>
  </si>
  <si>
    <t>ASTRO ANTARES</t>
  </si>
  <si>
    <t>GRECIA</t>
  </si>
  <si>
    <t>PICHINCHA</t>
  </si>
  <si>
    <t>PANAMA</t>
  </si>
  <si>
    <t>No amarró</t>
  </si>
  <si>
    <t>BAHAMAS SPIRIT</t>
  </si>
  <si>
    <t>BAHAMAS</t>
  </si>
  <si>
    <t>D.T. MARIANO</t>
  </si>
  <si>
    <t>ITALIA</t>
  </si>
  <si>
    <t>CANADA</t>
  </si>
  <si>
    <t>GENMAR AJAX</t>
  </si>
  <si>
    <t>NORUEGA</t>
  </si>
  <si>
    <t>GENMAR REVENGE</t>
  </si>
  <si>
    <t>LIBERIA</t>
  </si>
  <si>
    <t>No.</t>
  </si>
  <si>
    <t>CARGA O DESCARGA</t>
  </si>
  <si>
    <t>PROCEDENCIA</t>
  </si>
  <si>
    <t>DESTINO</t>
  </si>
  <si>
    <t>NOMBRE</t>
  </si>
  <si>
    <t>T.R.B.</t>
  </si>
  <si>
    <t>TIPO</t>
  </si>
  <si>
    <t>IKAN MANZANILLO</t>
  </si>
  <si>
    <t>BUQUE MOTOR</t>
  </si>
  <si>
    <t>HOUSTON TEXAS</t>
  </si>
  <si>
    <t>RITA CANDIES</t>
  </si>
  <si>
    <t>ABASTACEDOR</t>
  </si>
  <si>
    <t>AREA DE PLATAFORMAS</t>
  </si>
  <si>
    <t>UOS CHALLENGER</t>
  </si>
  <si>
    <t>ANTIGUA &amp; BARBUDA</t>
  </si>
  <si>
    <t>ABASTACEDOR/ REMOLCADOR</t>
  </si>
  <si>
    <t>ABASTECEDOR</t>
  </si>
  <si>
    <t>XICALANGO</t>
  </si>
  <si>
    <t>MEXICANA</t>
  </si>
  <si>
    <t>LOUSTEAU TIDE</t>
  </si>
  <si>
    <t>OCEANIC-1</t>
  </si>
  <si>
    <t>POSICIONAMIENTO DINAMICO</t>
  </si>
  <si>
    <t>AN HAI WAN</t>
  </si>
  <si>
    <t>CORPUS CHRISTI</t>
  </si>
  <si>
    <t>PUNTA DELGADA</t>
  </si>
  <si>
    <t>E.R. KRISTIAN SAND</t>
  </si>
  <si>
    <t>MARKS TIDE</t>
  </si>
  <si>
    <t>GUANAL</t>
  </si>
  <si>
    <t>LANCHA DE PASAJE</t>
  </si>
  <si>
    <t>TAURO</t>
  </si>
  <si>
    <t>HOS INNOVATOR</t>
  </si>
  <si>
    <t>AMERICANA</t>
  </si>
  <si>
    <t>ISLA SAN GABRIEL</t>
  </si>
  <si>
    <t>CANOPUS</t>
  </si>
  <si>
    <t>ISLA LEON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</si>
</sst>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i/>
      <sz val="10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Cambria"/>
      <family val="1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4" fontId="11" fillId="0" borderId="37" xfId="0" applyNumberFormat="1" applyFont="1" applyFill="1" applyBorder="1" applyAlignment="1">
      <alignment horizontal="right"/>
    </xf>
    <xf numFmtId="4" fontId="13" fillId="0" borderId="37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0" fontId="17" fillId="33" borderId="39" xfId="0" applyFont="1" applyFill="1" applyBorder="1" applyAlignment="1">
      <alignment horizontal="center" vertical="center"/>
    </xf>
    <xf numFmtId="17" fontId="17" fillId="33" borderId="40" xfId="0" applyNumberFormat="1" applyFont="1" applyFill="1" applyBorder="1" applyAlignment="1">
      <alignment horizontal="center" vertical="center"/>
    </xf>
    <xf numFmtId="17" fontId="17" fillId="33" borderId="41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right"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 horizontal="right"/>
    </xf>
    <xf numFmtId="0" fontId="11" fillId="0" borderId="42" xfId="0" applyFont="1" applyFill="1" applyBorder="1" applyAlignment="1">
      <alignment horizontal="right"/>
    </xf>
    <xf numFmtId="0" fontId="11" fillId="0" borderId="43" xfId="0" applyFont="1" applyFill="1" applyBorder="1" applyAlignment="1">
      <alignment/>
    </xf>
    <xf numFmtId="4" fontId="11" fillId="0" borderId="42" xfId="0" applyNumberFormat="1" applyFont="1" applyFill="1" applyBorder="1" applyAlignment="1">
      <alignment horizontal="right"/>
    </xf>
    <xf numFmtId="0" fontId="13" fillId="0" borderId="43" xfId="0" applyFont="1" applyFill="1" applyBorder="1" applyAlignment="1">
      <alignment horizontal="left" vertical="top"/>
    </xf>
    <xf numFmtId="4" fontId="13" fillId="0" borderId="42" xfId="0" applyNumberFormat="1" applyFont="1" applyFill="1" applyBorder="1" applyAlignment="1">
      <alignment horizontal="right"/>
    </xf>
    <xf numFmtId="4" fontId="11" fillId="0" borderId="44" xfId="0" applyNumberFormat="1" applyFont="1" applyFill="1" applyBorder="1" applyAlignment="1">
      <alignment horizontal="right"/>
    </xf>
    <xf numFmtId="4" fontId="11" fillId="0" borderId="45" xfId="0" applyNumberFormat="1" applyFont="1" applyFill="1" applyBorder="1" applyAlignment="1">
      <alignment horizontal="right"/>
    </xf>
    <xf numFmtId="0" fontId="26" fillId="0" borderId="46" xfId="0" applyFont="1" applyFill="1" applyBorder="1" applyAlignment="1">
      <alignment horizontal="center"/>
    </xf>
    <xf numFmtId="4" fontId="11" fillId="0" borderId="47" xfId="0" applyNumberFormat="1" applyFont="1" applyFill="1" applyBorder="1" applyAlignment="1">
      <alignment horizontal="right"/>
    </xf>
    <xf numFmtId="4" fontId="11" fillId="0" borderId="48" xfId="0" applyNumberFormat="1" applyFont="1" applyFill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0" fontId="17" fillId="33" borderId="4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horizontal="right"/>
    </xf>
    <xf numFmtId="0" fontId="26" fillId="0" borderId="49" xfId="0" applyFont="1" applyFill="1" applyBorder="1" applyAlignment="1">
      <alignment horizontal="right"/>
    </xf>
    <xf numFmtId="0" fontId="26" fillId="0" borderId="50" xfId="0" applyFont="1" applyFill="1" applyBorder="1" applyAlignment="1">
      <alignment horizontal="right"/>
    </xf>
    <xf numFmtId="4" fontId="13" fillId="0" borderId="37" xfId="0" applyNumberFormat="1" applyFont="1" applyBorder="1" applyAlignment="1">
      <alignment horizontal="right"/>
    </xf>
    <xf numFmtId="4" fontId="13" fillId="0" borderId="42" xfId="0" applyNumberFormat="1" applyFont="1" applyBorder="1" applyAlignment="1">
      <alignment horizontal="right"/>
    </xf>
    <xf numFmtId="0" fontId="11" fillId="0" borderId="49" xfId="0" applyFont="1" applyBorder="1" applyAlignment="1">
      <alignment/>
    </xf>
    <xf numFmtId="0" fontId="11" fillId="0" borderId="38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4" fontId="17" fillId="33" borderId="54" xfId="0" applyNumberFormat="1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left" vertical="center"/>
    </xf>
    <xf numFmtId="4" fontId="17" fillId="33" borderId="5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8" fillId="0" borderId="0" xfId="0" applyFont="1" applyFill="1" applyAlignment="1">
      <alignment/>
    </xf>
    <xf numFmtId="0" fontId="0" fillId="0" borderId="57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4" fontId="27" fillId="0" borderId="57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3" fontId="27" fillId="34" borderId="57" xfId="0" applyNumberFormat="1" applyFont="1" applyFill="1" applyBorder="1" applyAlignment="1">
      <alignment horizontal="center"/>
    </xf>
    <xf numFmtId="3" fontId="27" fillId="0" borderId="57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vertical="center" wrapText="1"/>
    </xf>
    <xf numFmtId="4" fontId="27" fillId="34" borderId="57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27" fillId="34" borderId="57" xfId="0" applyFont="1" applyFill="1" applyBorder="1" applyAlignment="1">
      <alignment horizontal="center"/>
    </xf>
    <xf numFmtId="0" fontId="27" fillId="0" borderId="57" xfId="0" applyFont="1" applyFill="1" applyBorder="1" applyAlignment="1">
      <alignment/>
    </xf>
    <xf numFmtId="0" fontId="0" fillId="0" borderId="0" xfId="0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58" xfId="0" applyFont="1" applyFill="1" applyBorder="1" applyAlignment="1">
      <alignment/>
    </xf>
    <xf numFmtId="3" fontId="0" fillId="34" borderId="58" xfId="0" applyNumberFormat="1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/>
    </xf>
    <xf numFmtId="4" fontId="27" fillId="0" borderId="59" xfId="0" applyNumberFormat="1" applyFont="1" applyFill="1" applyBorder="1" applyAlignment="1">
      <alignment horizontal="center"/>
    </xf>
    <xf numFmtId="4" fontId="27" fillId="0" borderId="60" xfId="0" applyNumberFormat="1" applyFont="1" applyFill="1" applyBorder="1" applyAlignment="1">
      <alignment horizontal="center"/>
    </xf>
    <xf numFmtId="3" fontId="27" fillId="0" borderId="6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57" xfId="0" applyFill="1" applyBorder="1" applyAlignment="1">
      <alignment horizontal="left"/>
    </xf>
    <xf numFmtId="0" fontId="3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63" xfId="0" applyFill="1" applyBorder="1" applyAlignment="1">
      <alignment/>
    </xf>
    <xf numFmtId="0" fontId="27" fillId="0" borderId="64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5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ont="1" applyFill="1" applyBorder="1" applyAlignment="1">
      <alignment/>
    </xf>
    <xf numFmtId="166" fontId="27" fillId="0" borderId="57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0" fontId="27" fillId="0" borderId="70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169" fontId="27" fillId="0" borderId="70" xfId="0" applyNumberFormat="1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right" vertical="center"/>
    </xf>
    <xf numFmtId="0" fontId="27" fillId="0" borderId="57" xfId="0" applyFont="1" applyFill="1" applyBorder="1" applyAlignment="1">
      <alignment horizontal="right" vertical="center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65" fontId="27" fillId="0" borderId="70" xfId="0" applyNumberFormat="1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7" fillId="0" borderId="6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73" xfId="0" applyFont="1" applyFill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3" fillId="35" borderId="75" xfId="0" applyFont="1" applyFill="1" applyBorder="1" applyAlignment="1">
      <alignment horizontal="center"/>
    </xf>
    <xf numFmtId="0" fontId="33" fillId="35" borderId="76" xfId="0" applyFont="1" applyFill="1" applyBorder="1" applyAlignment="1">
      <alignment horizontal="center"/>
    </xf>
    <xf numFmtId="0" fontId="34" fillId="35" borderId="76" xfId="0" applyFont="1" applyFill="1" applyBorder="1" applyAlignment="1">
      <alignment horizontal="center"/>
    </xf>
    <xf numFmtId="0" fontId="33" fillId="35" borderId="5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24" fillId="0" borderId="78" xfId="57" applyFont="1" applyBorder="1" applyProtection="1">
      <alignment/>
      <protection locked="0"/>
    </xf>
    <xf numFmtId="171" fontId="24" fillId="0" borderId="78" xfId="57" applyNumberFormat="1" applyFont="1" applyBorder="1" applyProtection="1">
      <alignment/>
      <protection locked="0"/>
    </xf>
    <xf numFmtId="4" fontId="24" fillId="0" borderId="78" xfId="57" applyNumberFormat="1" applyFont="1" applyBorder="1" applyProtection="1">
      <alignment/>
      <protection locked="0"/>
    </xf>
    <xf numFmtId="172" fontId="24" fillId="0" borderId="78" xfId="57" applyNumberFormat="1" applyFont="1" applyBorder="1" applyProtection="1">
      <alignment/>
      <protection locked="0"/>
    </xf>
    <xf numFmtId="4" fontId="12" fillId="0" borderId="78" xfId="0" applyNumberFormat="1" applyFont="1" applyFill="1" applyBorder="1" applyAlignment="1">
      <alignment horizontal="center"/>
    </xf>
    <xf numFmtId="4" fontId="12" fillId="0" borderId="78" xfId="0" applyNumberFormat="1" applyFont="1" applyFill="1" applyBorder="1" applyAlignment="1">
      <alignment horizontal="right"/>
    </xf>
    <xf numFmtId="1" fontId="77" fillId="0" borderId="78" xfId="0" applyNumberFormat="1" applyFont="1" applyFill="1" applyBorder="1" applyAlignment="1">
      <alignment horizontal="center"/>
    </xf>
    <xf numFmtId="0" fontId="77" fillId="0" borderId="7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4" fontId="33" fillId="35" borderId="76" xfId="0" applyNumberFormat="1" applyFont="1" applyFill="1" applyBorder="1" applyAlignment="1">
      <alignment horizontal="center"/>
    </xf>
    <xf numFmtId="4" fontId="33" fillId="35" borderId="77" xfId="0" applyNumberFormat="1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78" fillId="0" borderId="78" xfId="0" applyFont="1" applyFill="1" applyBorder="1" applyAlignment="1">
      <alignment horizontal="left"/>
    </xf>
    <xf numFmtId="0" fontId="78" fillId="0" borderId="78" xfId="0" applyFont="1" applyFill="1" applyBorder="1" applyAlignment="1">
      <alignment horizontal="center"/>
    </xf>
    <xf numFmtId="43" fontId="78" fillId="0" borderId="78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27" fillId="0" borderId="68" xfId="0" applyNumberFormat="1" applyFont="1" applyFill="1" applyBorder="1" applyAlignment="1">
      <alignment horizontal="center"/>
    </xf>
    <xf numFmtId="4" fontId="27" fillId="0" borderId="69" xfId="0" applyNumberFormat="1" applyFont="1" applyFill="1" applyBorder="1" applyAlignment="1">
      <alignment horizontal="center"/>
    </xf>
    <xf numFmtId="4" fontId="27" fillId="0" borderId="57" xfId="0" applyNumberFormat="1" applyFont="1" applyFill="1" applyBorder="1" applyAlignment="1">
      <alignment horizontal="center"/>
    </xf>
    <xf numFmtId="0" fontId="27" fillId="0" borderId="57" xfId="0" applyNumberFormat="1" applyFont="1" applyFill="1" applyBorder="1" applyAlignment="1">
      <alignment horizontal="center"/>
    </xf>
    <xf numFmtId="0" fontId="27" fillId="0" borderId="68" xfId="0" applyNumberFormat="1" applyFont="1" applyFill="1" applyBorder="1" applyAlignment="1">
      <alignment horizontal="center"/>
    </xf>
    <xf numFmtId="0" fontId="27" fillId="0" borderId="69" xfId="0" applyNumberFormat="1" applyFont="1" applyFill="1" applyBorder="1" applyAlignment="1">
      <alignment horizontal="center"/>
    </xf>
    <xf numFmtId="170" fontId="27" fillId="0" borderId="68" xfId="0" applyNumberFormat="1" applyFont="1" applyFill="1" applyBorder="1" applyAlignment="1">
      <alignment horizontal="center"/>
    </xf>
    <xf numFmtId="170" fontId="27" fillId="0" borderId="69" xfId="0" applyNumberFormat="1" applyFont="1" applyFill="1" applyBorder="1" applyAlignment="1">
      <alignment horizontal="center"/>
    </xf>
    <xf numFmtId="3" fontId="27" fillId="0" borderId="57" xfId="0" applyNumberFormat="1" applyFont="1" applyFill="1" applyBorder="1" applyAlignment="1">
      <alignment horizontal="center"/>
    </xf>
    <xf numFmtId="3" fontId="27" fillId="0" borderId="68" xfId="0" applyNumberFormat="1" applyFont="1" applyFill="1" applyBorder="1" applyAlignment="1">
      <alignment horizontal="center"/>
    </xf>
    <xf numFmtId="3" fontId="27" fillId="0" borderId="69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27" fillId="0" borderId="58" xfId="0" applyNumberFormat="1" applyFont="1" applyFill="1" applyBorder="1" applyAlignment="1">
      <alignment horizontal="center"/>
    </xf>
    <xf numFmtId="0" fontId="27" fillId="0" borderId="58" xfId="0" applyNumberFormat="1" applyFont="1" applyFill="1" applyBorder="1" applyAlignment="1">
      <alignment horizontal="center"/>
    </xf>
    <xf numFmtId="4" fontId="27" fillId="0" borderId="59" xfId="0" applyNumberFormat="1" applyFont="1" applyFill="1" applyBorder="1" applyAlignment="1">
      <alignment horizontal="center"/>
    </xf>
    <xf numFmtId="3" fontId="27" fillId="0" borderId="59" xfId="0" applyNumberFormat="1" applyFont="1" applyFill="1" applyBorder="1" applyAlignment="1">
      <alignment horizontal="center"/>
    </xf>
    <xf numFmtId="49" fontId="27" fillId="0" borderId="79" xfId="0" applyNumberFormat="1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8" xfId="0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17" fontId="27" fillId="0" borderId="0" xfId="0" applyNumberFormat="1" applyFont="1" applyFill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4" fontId="27" fillId="0" borderId="58" xfId="0" applyNumberFormat="1" applyFont="1" applyFill="1" applyBorder="1" applyAlignment="1">
      <alignment horizontal="center" vertical="center"/>
    </xf>
    <xf numFmtId="4" fontId="27" fillId="0" borderId="7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5" borderId="76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4" fontId="33" fillId="35" borderId="76" xfId="0" applyNumberFormat="1" applyFont="1" applyFill="1" applyBorder="1" applyAlignment="1">
      <alignment horizontal="center" wrapText="1"/>
    </xf>
    <xf numFmtId="4" fontId="33" fillId="35" borderId="77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_tilo\MIS%20DOCUMENTOS%20RUTILO\ESTADISTICAS\ESTADISTICAS%202009\P&#225;gina%20Web\Pagina%20Web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.PortuarioMensual "/>
      <sheetName val="Mov. Embarcaciones "/>
      <sheetName val="Mov. carga "/>
      <sheetName val="mpm01"/>
      <sheetName val="mpm02"/>
      <sheetName val="MPM03A  "/>
      <sheetName val="MPM03A (2)"/>
    </sheetNames>
    <sheetDataSet>
      <sheetData sheetId="0">
        <row r="8">
          <cell r="C8">
            <v>477</v>
          </cell>
          <cell r="D8">
            <v>425</v>
          </cell>
          <cell r="E8">
            <v>383</v>
          </cell>
          <cell r="F8">
            <v>415</v>
          </cell>
          <cell r="G8">
            <v>413</v>
          </cell>
          <cell r="H8">
            <v>435</v>
          </cell>
          <cell r="I8">
            <v>433</v>
          </cell>
          <cell r="J8">
            <v>463</v>
          </cell>
        </row>
        <row r="9">
          <cell r="C9">
            <v>16</v>
          </cell>
          <cell r="D9">
            <v>24</v>
          </cell>
        </row>
        <row r="10">
          <cell r="C10">
            <v>7</v>
          </cell>
        </row>
        <row r="11">
          <cell r="C11">
            <v>13</v>
          </cell>
        </row>
        <row r="37">
          <cell r="C37">
            <v>99199.91</v>
          </cell>
          <cell r="D37">
            <v>81570.53</v>
          </cell>
          <cell r="E37">
            <v>103035.37</v>
          </cell>
          <cell r="F37">
            <v>97178.1</v>
          </cell>
          <cell r="G37">
            <v>111076.95</v>
          </cell>
          <cell r="H37">
            <v>138015.65</v>
          </cell>
          <cell r="I37">
            <v>127080.42</v>
          </cell>
          <cell r="J37">
            <v>205189.18</v>
          </cell>
        </row>
        <row r="39">
          <cell r="C39">
            <v>30016.1</v>
          </cell>
          <cell r="D39">
            <v>25159.56</v>
          </cell>
          <cell r="E39">
            <v>25362.541</v>
          </cell>
          <cell r="F39">
            <v>37330.403</v>
          </cell>
          <cell r="G39">
            <v>35709.3</v>
          </cell>
          <cell r="H39">
            <v>40164.229</v>
          </cell>
          <cell r="I39">
            <v>44536.23</v>
          </cell>
          <cell r="J39">
            <v>54086.458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pane xSplit="1" topLeftCell="J1" activePane="topRight" state="frozen"/>
      <selection pane="topLeft" activeCell="F17" sqref="F17:G17"/>
      <selection pane="topRight" activeCell="J12" sqref="J12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0" width="10.8515625" style="1" customWidth="1"/>
    <col min="11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82" t="s">
        <v>99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ht="13.5" thickBot="1"/>
    <row r="5" spans="1:16" s="98" customFormat="1" ht="34.5" thickBot="1">
      <c r="A5" s="283" t="s">
        <v>0</v>
      </c>
      <c r="B5" s="284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80" t="s">
        <v>2</v>
      </c>
      <c r="B7" s="281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3860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/>
      <c r="L8" s="5"/>
      <c r="M8" s="5"/>
      <c r="N8" s="5"/>
      <c r="O8" s="11">
        <f>SUM(C8:N8)</f>
        <v>3201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/>
      <c r="L9" s="5"/>
      <c r="M9" s="5"/>
      <c r="N9" s="5"/>
      <c r="O9" s="11">
        <f>SUM(C9:N9)</f>
        <v>123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/>
      <c r="L10" s="5"/>
      <c r="M10" s="5"/>
      <c r="N10" s="5"/>
      <c r="O10" s="11">
        <f>SUM(C10:N10)</f>
        <v>463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/>
      <c r="L11" s="5"/>
      <c r="M11" s="5"/>
      <c r="N11" s="5"/>
      <c r="O11" s="11">
        <f>SUM(C11:N11)</f>
        <v>73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80" t="s">
        <v>3</v>
      </c>
      <c r="B13" s="281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4507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/>
      <c r="L14" s="5"/>
      <c r="M14" s="5"/>
      <c r="N14" s="5"/>
      <c r="O14" s="11">
        <f t="shared" si="4"/>
        <v>123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/>
      <c r="L15" s="5"/>
      <c r="M15" s="5"/>
      <c r="N15" s="5"/>
      <c r="O15" s="11">
        <f t="shared" si="4"/>
        <v>884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/>
      <c r="L16" s="5"/>
      <c r="M16" s="5"/>
      <c r="N16" s="5"/>
      <c r="O16" s="11">
        <f t="shared" si="4"/>
        <v>3369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/>
      <c r="L17" s="5"/>
      <c r="M17" s="5"/>
      <c r="N17" s="5"/>
      <c r="O17" s="11">
        <f t="shared" si="4"/>
        <v>58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/>
      <c r="L18" s="5"/>
      <c r="M18" s="5"/>
      <c r="N18" s="5"/>
      <c r="O18" s="11">
        <f t="shared" si="4"/>
        <v>73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80" t="s">
        <v>51</v>
      </c>
      <c r="B21" s="28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7924462.427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6118767.8950000005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/>
      <c r="L24" s="94"/>
      <c r="M24" s="94"/>
      <c r="N24" s="94"/>
      <c r="O24" s="16">
        <f t="shared" si="7"/>
        <v>69424.845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/>
      <c r="L25" s="110"/>
      <c r="M25" s="110"/>
      <c r="N25" s="125"/>
      <c r="O25" s="16">
        <f t="shared" si="7"/>
        <v>6049343.050000001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10"/>
      <c r="L26" s="110"/>
      <c r="M26" s="110"/>
      <c r="N26" s="125"/>
      <c r="O26" s="16">
        <f>SUM(C26:N26)</f>
        <v>1487644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10"/>
      <c r="L27" s="110"/>
      <c r="M27" s="110"/>
      <c r="N27" s="125"/>
      <c r="O27" s="16">
        <f t="shared" si="7"/>
        <v>284473.527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/>
      <c r="L28" s="94"/>
      <c r="M28" s="94"/>
      <c r="N28" s="125"/>
      <c r="O28" s="16">
        <f t="shared" si="7"/>
        <v>16167.458000000002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/>
      <c r="L29" s="94"/>
      <c r="M29" s="94"/>
      <c r="N29" s="125"/>
      <c r="O29" s="16">
        <f t="shared" si="7"/>
        <v>17409.547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7924462.4229999995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/>
      <c r="L32" s="94"/>
      <c r="M32" s="94"/>
      <c r="N32" s="125"/>
      <c r="O32" s="17">
        <f t="shared" si="12"/>
        <v>3598.4849999999997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/>
      <c r="L33" s="94"/>
      <c r="M33" s="94"/>
      <c r="N33" s="125"/>
      <c r="O33" s="17">
        <f t="shared" si="12"/>
        <v>5145.397000000001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/>
      <c r="L36" s="125"/>
      <c r="M36" s="125"/>
      <c r="N36" s="125"/>
      <c r="O36" s="132">
        <f t="shared" si="12"/>
        <v>63572.22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/>
      <c r="L37" s="125"/>
      <c r="M37" s="125"/>
      <c r="N37" s="125"/>
      <c r="O37" s="132">
        <f t="shared" si="12"/>
        <v>1487644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/>
      <c r="L38" s="125"/>
      <c r="M38" s="125"/>
      <c r="N38" s="125"/>
      <c r="O38" s="132">
        <f t="shared" si="12"/>
        <v>33850.378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/>
      <c r="L39" s="128"/>
      <c r="M39" s="128"/>
      <c r="N39" s="128"/>
      <c r="O39" s="132">
        <f t="shared" si="12"/>
        <v>284473.523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/>
      <c r="L40" s="128"/>
      <c r="M40" s="128"/>
      <c r="N40" s="128"/>
      <c r="O40" s="132">
        <f>SUM(C40:N40)</f>
        <v>6046178.42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80" t="s">
        <v>15</v>
      </c>
      <c r="B42" s="281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80" t="s">
        <v>18</v>
      </c>
      <c r="B48" s="281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80" t="s">
        <v>66</v>
      </c>
      <c r="B52" s="281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5534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23"/>
      <c r="L53" s="23"/>
      <c r="M53" s="23"/>
      <c r="N53" s="23"/>
      <c r="O53" s="22">
        <f>SUM(C53:N53)</f>
        <v>2851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/>
      <c r="L54" s="23"/>
      <c r="M54" s="23"/>
      <c r="N54" s="23"/>
      <c r="O54" s="22">
        <f>SUM(C54:N54)</f>
        <v>2683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80" t="s">
        <v>20</v>
      </c>
      <c r="B56" s="281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80" t="s">
        <v>75</v>
      </c>
      <c r="B59" s="281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6">
      <pane xSplit="1" topLeftCell="D1" activePane="topRight" state="frozen"/>
      <selection pane="topLeft" activeCell="B1" sqref="B1"/>
      <selection pane="topRight" activeCell="B28" sqref="B28:O28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85" t="s">
        <v>100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/>
      <c r="L5" s="40"/>
      <c r="M5" s="40"/>
      <c r="N5" s="40"/>
      <c r="O5" s="41">
        <f>SUM(C5:N5)</f>
        <v>1812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/>
      <c r="L6" s="40"/>
      <c r="M6" s="40"/>
      <c r="N6" s="40"/>
      <c r="O6" s="41">
        <f aca="true" t="shared" si="0" ref="O6:O12">SUM(C6:N6)</f>
        <v>148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/>
      <c r="L7" s="40"/>
      <c r="M7" s="40"/>
      <c r="N7" s="40"/>
      <c r="O7" s="41">
        <f t="shared" si="0"/>
        <v>20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/>
      <c r="L8" s="40"/>
      <c r="M8" s="40"/>
      <c r="N8" s="40"/>
      <c r="O8" s="41">
        <f t="shared" si="0"/>
        <v>1085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/>
      <c r="L9" s="40"/>
      <c r="M9" s="40"/>
      <c r="N9" s="40"/>
      <c r="O9" s="41">
        <f t="shared" si="0"/>
        <v>58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/>
      <c r="L10" s="40"/>
      <c r="M10" s="40"/>
      <c r="N10" s="40"/>
      <c r="O10" s="41">
        <f t="shared" si="0"/>
        <v>78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3201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85" t="s">
        <v>101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/>
      <c r="L17" s="111"/>
      <c r="M17" s="111"/>
      <c r="N17" s="111"/>
      <c r="O17" s="41">
        <f>SUM(C17:N17)</f>
        <v>135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/>
      <c r="L18" s="112"/>
      <c r="M18" s="112"/>
      <c r="N18" s="112"/>
      <c r="O18" s="41">
        <f aca="true" t="shared" si="3" ref="O18:O25">SUM(C18:N18)</f>
        <v>72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/>
      <c r="L20" s="111"/>
      <c r="M20" s="111"/>
      <c r="N20" s="111"/>
      <c r="O20" s="41">
        <f t="shared" si="3"/>
        <v>340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/>
      <c r="L21" s="111"/>
      <c r="M21" s="111"/>
      <c r="N21" s="111"/>
      <c r="O21" s="41">
        <f t="shared" si="3"/>
        <v>12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/>
      <c r="L22" s="111"/>
      <c r="M22" s="111"/>
      <c r="N22" s="111"/>
      <c r="O22" s="41">
        <f t="shared" si="3"/>
        <v>20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/>
      <c r="L25" s="111"/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586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85" t="s">
        <v>102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/>
      <c r="L31" s="111"/>
      <c r="M31" s="111"/>
      <c r="N31" s="111"/>
      <c r="O31" s="41">
        <f>SUM(C31:N31)</f>
        <v>73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73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40">
      <pane xSplit="1" topLeftCell="G1" activePane="topRight" state="frozen"/>
      <selection pane="topLeft" activeCell="F17" sqref="F17:G17"/>
      <selection pane="topRight" activeCell="J14" sqref="J14:J1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87" t="s">
        <v>103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/>
      <c r="L4" s="113"/>
      <c r="M4" s="113"/>
      <c r="N4" s="113"/>
      <c r="O4" s="52">
        <f>SUM(D4:N4)</f>
        <v>4154765.5500000007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/>
      <c r="L5" s="113"/>
      <c r="M5" s="113"/>
      <c r="N5" s="113"/>
      <c r="O5" s="52">
        <f>SUM(D5:N5)</f>
        <v>1169885.7100000002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6046178.399999999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86" t="s">
        <v>42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18"/>
      <c r="L13" s="118"/>
      <c r="M13" s="118"/>
      <c r="N13" s="118"/>
      <c r="O13" s="67">
        <f>SUM(C13:N13)</f>
        <v>1359561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18"/>
      <c r="L14" s="118"/>
      <c r="M14" s="118"/>
      <c r="N14" s="118"/>
      <c r="O14" s="67">
        <f>SUM(C14:N14)</f>
        <v>100300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18"/>
      <c r="L15" s="118"/>
      <c r="M15" s="118"/>
      <c r="N15" s="118"/>
      <c r="O15" s="67">
        <f>SUM(C15:N15)</f>
        <v>27783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1487644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86" t="s">
        <v>104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16"/>
      <c r="L24" s="116"/>
      <c r="M24" s="116"/>
      <c r="N24" s="116"/>
      <c r="O24" s="77">
        <f>SUM(C24:N24)</f>
        <v>284473.528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284473.528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86" t="s">
        <v>105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/>
      <c r="L32" s="86"/>
      <c r="M32" s="86"/>
      <c r="N32" s="86"/>
      <c r="O32" s="82">
        <f>SUM(C32:N32)</f>
        <v>2521.47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/>
      <c r="L34" s="81"/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/>
      <c r="L37" s="81"/>
      <c r="M37" s="81"/>
      <c r="N37" s="81"/>
      <c r="O37" s="82">
        <f t="shared" si="5"/>
        <v>10613.646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72589.476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86" t="s">
        <v>106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/>
      <c r="L44" s="81"/>
      <c r="M44" s="81"/>
      <c r="N44" s="81"/>
      <c r="O44" s="82">
        <f aca="true" t="shared" si="7" ref="O44:O50">SUM(C44:N44)</f>
        <v>2728.8770000000004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/>
      <c r="L45" s="81"/>
      <c r="M45" s="81"/>
      <c r="N45" s="81"/>
      <c r="O45" s="82">
        <f t="shared" si="7"/>
        <v>2406.51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/>
      <c r="L46" s="84"/>
      <c r="M46" s="84"/>
      <c r="N46" s="84"/>
      <c r="O46" s="82">
        <f t="shared" si="7"/>
        <v>5194.88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/>
      <c r="L49" s="122"/>
      <c r="M49" s="122"/>
      <c r="N49" s="122"/>
      <c r="O49" s="82">
        <f t="shared" si="7"/>
        <v>23236.738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33577.005000000005</v>
      </c>
    </row>
    <row r="51" ht="12">
      <c r="B51" s="63" t="s">
        <v>41</v>
      </c>
    </row>
    <row r="52" spans="2:15" ht="12">
      <c r="B52" s="286" t="s">
        <v>107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/>
      <c r="L55" s="92"/>
      <c r="M55" s="92"/>
      <c r="N55" s="92"/>
      <c r="O55" s="93">
        <f>SUM(C55:N55)</f>
        <v>5534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5534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33.7109375" style="0" customWidth="1"/>
    <col min="2" max="2" width="11.8515625" style="0" customWidth="1"/>
    <col min="3" max="3" width="10.140625" style="0" bestFit="1" customWidth="1"/>
    <col min="4" max="8" width="11.7109375" style="0" bestFit="1" customWidth="1"/>
    <col min="9" max="9" width="10.140625" style="0" bestFit="1" customWidth="1"/>
  </cols>
  <sheetData>
    <row r="1" spans="1:9" ht="12.75">
      <c r="A1" s="288" t="s">
        <v>132</v>
      </c>
      <c r="B1" s="288"/>
      <c r="C1" s="288"/>
      <c r="D1" s="288"/>
      <c r="E1" s="288"/>
      <c r="F1" s="288"/>
      <c r="G1" s="288"/>
      <c r="H1" s="288"/>
      <c r="I1" s="288"/>
    </row>
    <row r="2" ht="13.5" thickBot="1"/>
    <row r="3" spans="1:9" ht="12.75">
      <c r="A3" s="144" t="s">
        <v>0</v>
      </c>
      <c r="B3" s="145">
        <v>40179</v>
      </c>
      <c r="C3" s="145">
        <v>40210</v>
      </c>
      <c r="D3" s="145">
        <v>40238</v>
      </c>
      <c r="E3" s="145">
        <v>40269</v>
      </c>
      <c r="F3" s="145">
        <v>40299</v>
      </c>
      <c r="G3" s="145">
        <v>40330</v>
      </c>
      <c r="H3" s="145">
        <v>40360</v>
      </c>
      <c r="I3" s="146">
        <v>40391</v>
      </c>
    </row>
    <row r="4" spans="1:9" ht="12.75">
      <c r="A4" s="161" t="s">
        <v>2</v>
      </c>
      <c r="B4" s="137">
        <f aca="true" t="shared" si="0" ref="B4:I4">SUM(B5:B8)</f>
        <v>587</v>
      </c>
      <c r="C4" s="137">
        <f t="shared" si="0"/>
        <v>513</v>
      </c>
      <c r="D4" s="137">
        <f t="shared" si="0"/>
        <v>535</v>
      </c>
      <c r="E4" s="137">
        <f t="shared" si="0"/>
        <v>434</v>
      </c>
      <c r="F4" s="137">
        <f t="shared" si="0"/>
        <v>500</v>
      </c>
      <c r="G4" s="137">
        <f t="shared" si="0"/>
        <v>431</v>
      </c>
      <c r="H4" s="137">
        <f t="shared" si="0"/>
        <v>471</v>
      </c>
      <c r="I4" s="147">
        <f t="shared" si="0"/>
        <v>389</v>
      </c>
    </row>
    <row r="5" spans="1:9" ht="12.75">
      <c r="A5" s="148" t="s">
        <v>116</v>
      </c>
      <c r="B5" s="138">
        <v>483</v>
      </c>
      <c r="C5" s="138">
        <v>440</v>
      </c>
      <c r="D5" s="138">
        <v>462</v>
      </c>
      <c r="E5" s="138">
        <v>364</v>
      </c>
      <c r="F5" s="138">
        <v>393</v>
      </c>
      <c r="G5" s="138">
        <v>377</v>
      </c>
      <c r="H5" s="138">
        <v>375</v>
      </c>
      <c r="I5" s="149">
        <v>307</v>
      </c>
    </row>
    <row r="6" spans="1:9" ht="12.75">
      <c r="A6" s="148" t="s">
        <v>54</v>
      </c>
      <c r="B6" s="138">
        <v>11</v>
      </c>
      <c r="C6" s="138">
        <v>9</v>
      </c>
      <c r="D6" s="138">
        <v>10</v>
      </c>
      <c r="E6" s="138">
        <v>17</v>
      </c>
      <c r="F6" s="138">
        <v>16</v>
      </c>
      <c r="G6" s="138">
        <v>21</v>
      </c>
      <c r="H6" s="138">
        <v>19</v>
      </c>
      <c r="I6" s="149">
        <v>20</v>
      </c>
    </row>
    <row r="7" spans="1:9" ht="12.75">
      <c r="A7" s="148" t="s">
        <v>55</v>
      </c>
      <c r="B7" s="138">
        <v>84</v>
      </c>
      <c r="C7" s="138">
        <v>58</v>
      </c>
      <c r="D7" s="138">
        <v>54</v>
      </c>
      <c r="E7" s="138">
        <v>44</v>
      </c>
      <c r="F7" s="138">
        <v>79</v>
      </c>
      <c r="G7" s="138">
        <v>23</v>
      </c>
      <c r="H7" s="138">
        <v>66</v>
      </c>
      <c r="I7" s="149">
        <v>55</v>
      </c>
    </row>
    <row r="8" spans="1:9" ht="12.75">
      <c r="A8" s="148" t="s">
        <v>57</v>
      </c>
      <c r="B8" s="138">
        <v>9</v>
      </c>
      <c r="C8" s="138">
        <v>6</v>
      </c>
      <c r="D8" s="138">
        <v>9</v>
      </c>
      <c r="E8" s="138">
        <v>9</v>
      </c>
      <c r="F8" s="138">
        <v>12</v>
      </c>
      <c r="G8" s="138">
        <v>10</v>
      </c>
      <c r="H8" s="138">
        <v>11</v>
      </c>
      <c r="I8" s="150">
        <v>7</v>
      </c>
    </row>
    <row r="9" spans="1:9" ht="12.75">
      <c r="A9" s="161" t="s">
        <v>124</v>
      </c>
      <c r="B9" s="137">
        <f>SUM(B10:B13)</f>
        <v>513</v>
      </c>
      <c r="C9" s="137">
        <f aca="true" t="shared" si="1" ref="C9:I9">SUM(C10:C13)</f>
        <v>471</v>
      </c>
      <c r="D9" s="137">
        <f t="shared" si="1"/>
        <v>467</v>
      </c>
      <c r="E9" s="137">
        <f t="shared" si="1"/>
        <v>496</v>
      </c>
      <c r="F9" s="137">
        <f t="shared" si="1"/>
        <v>557</v>
      </c>
      <c r="G9" s="137">
        <f t="shared" si="1"/>
        <v>598</v>
      </c>
      <c r="H9" s="137">
        <f t="shared" si="1"/>
        <v>565</v>
      </c>
      <c r="I9" s="147">
        <f t="shared" si="1"/>
        <v>587</v>
      </c>
    </row>
    <row r="10" spans="1:9" ht="12.75">
      <c r="A10" s="148" t="s">
        <v>116</v>
      </c>
      <c r="B10" s="138">
        <f>'[1]Mov.PortuarioMensual '!$C$8</f>
        <v>477</v>
      </c>
      <c r="C10" s="138">
        <f>'[1]Mov.PortuarioMensual '!$D$8</f>
        <v>425</v>
      </c>
      <c r="D10" s="138">
        <f>'[1]Mov.PortuarioMensual '!$E$8</f>
        <v>383</v>
      </c>
      <c r="E10" s="138">
        <f>'[1]Mov.PortuarioMensual '!$F$8</f>
        <v>415</v>
      </c>
      <c r="F10" s="138">
        <f>'[1]Mov.PortuarioMensual '!$G$8</f>
        <v>413</v>
      </c>
      <c r="G10" s="138">
        <f>'[1]Mov.PortuarioMensual '!$H$8</f>
        <v>435</v>
      </c>
      <c r="H10" s="138">
        <f>'[1]Mov.PortuarioMensual '!$I$8</f>
        <v>433</v>
      </c>
      <c r="I10" s="149">
        <f>'[1]Mov.PortuarioMensual '!$J$8</f>
        <v>463</v>
      </c>
    </row>
    <row r="11" spans="1:9" ht="12.75">
      <c r="A11" s="148" t="s">
        <v>54</v>
      </c>
      <c r="B11" s="138">
        <f>'[1]Mov.PortuarioMensual '!$C$9</f>
        <v>16</v>
      </c>
      <c r="C11" s="138">
        <f>'[1]Mov.PortuarioMensual '!$D$9</f>
        <v>24</v>
      </c>
      <c r="D11" s="138">
        <v>30</v>
      </c>
      <c r="E11" s="138">
        <v>36</v>
      </c>
      <c r="F11" s="138">
        <v>37</v>
      </c>
      <c r="G11" s="138">
        <v>42</v>
      </c>
      <c r="H11" s="138">
        <v>42</v>
      </c>
      <c r="I11" s="149">
        <v>28</v>
      </c>
    </row>
    <row r="12" spans="1:9" ht="12.75">
      <c r="A12" s="148" t="s">
        <v>55</v>
      </c>
      <c r="B12" s="138">
        <f>'[1]Mov.PortuarioMensual '!$C$10</f>
        <v>7</v>
      </c>
      <c r="C12" s="138">
        <v>15</v>
      </c>
      <c r="D12" s="138">
        <v>45</v>
      </c>
      <c r="E12" s="138">
        <v>42</v>
      </c>
      <c r="F12" s="138">
        <v>103</v>
      </c>
      <c r="G12" s="138">
        <v>116</v>
      </c>
      <c r="H12" s="138">
        <v>84</v>
      </c>
      <c r="I12" s="149">
        <v>94</v>
      </c>
    </row>
    <row r="13" spans="1:9" ht="12.75">
      <c r="A13" s="148" t="s">
        <v>57</v>
      </c>
      <c r="B13" s="138">
        <f>'[1]Mov.PortuarioMensual '!$C$11</f>
        <v>13</v>
      </c>
      <c r="C13" s="138">
        <v>7</v>
      </c>
      <c r="D13" s="138">
        <v>9</v>
      </c>
      <c r="E13" s="138">
        <v>3</v>
      </c>
      <c r="F13" s="138">
        <v>4</v>
      </c>
      <c r="G13" s="138">
        <v>5</v>
      </c>
      <c r="H13" s="138">
        <v>6</v>
      </c>
      <c r="I13" s="149">
        <v>2</v>
      </c>
    </row>
    <row r="14" spans="1:9" ht="12.75">
      <c r="A14" s="161" t="s">
        <v>125</v>
      </c>
      <c r="B14" s="137">
        <f>SUM(B15:B17)</f>
        <v>432</v>
      </c>
      <c r="C14" s="137">
        <f aca="true" t="shared" si="2" ref="C14:I14">SUM(C15:C17)</f>
        <v>432</v>
      </c>
      <c r="D14" s="137">
        <f t="shared" si="2"/>
        <v>431</v>
      </c>
      <c r="E14" s="137">
        <f t="shared" si="2"/>
        <v>453</v>
      </c>
      <c r="F14" s="137">
        <f t="shared" si="2"/>
        <v>454</v>
      </c>
      <c r="G14" s="137">
        <f t="shared" si="2"/>
        <v>457</v>
      </c>
      <c r="H14" s="137">
        <f t="shared" si="2"/>
        <v>454</v>
      </c>
      <c r="I14" s="147">
        <f t="shared" si="2"/>
        <v>453</v>
      </c>
    </row>
    <row r="15" spans="1:9" ht="12.75">
      <c r="A15" s="148" t="s">
        <v>116</v>
      </c>
      <c r="B15" s="138">
        <v>404</v>
      </c>
      <c r="C15" s="138">
        <v>387</v>
      </c>
      <c r="D15" s="138">
        <v>353</v>
      </c>
      <c r="E15" s="138">
        <v>373</v>
      </c>
      <c r="F15" s="138">
        <v>331</v>
      </c>
      <c r="G15" s="138">
        <v>327</v>
      </c>
      <c r="H15" s="138">
        <v>344</v>
      </c>
      <c r="I15" s="149">
        <v>350</v>
      </c>
    </row>
    <row r="16" spans="1:9" ht="12.75">
      <c r="A16" s="148" t="s">
        <v>126</v>
      </c>
      <c r="B16" s="138">
        <v>19</v>
      </c>
      <c r="C16" s="138">
        <v>36</v>
      </c>
      <c r="D16" s="138">
        <v>69</v>
      </c>
      <c r="E16" s="138">
        <v>71</v>
      </c>
      <c r="F16" s="138">
        <v>114</v>
      </c>
      <c r="G16" s="138">
        <v>121</v>
      </c>
      <c r="H16" s="138">
        <v>101</v>
      </c>
      <c r="I16" s="149">
        <v>94</v>
      </c>
    </row>
    <row r="17" spans="1:9" ht="12.75">
      <c r="A17" s="148" t="s">
        <v>57</v>
      </c>
      <c r="B17" s="138">
        <v>9</v>
      </c>
      <c r="C17" s="138">
        <v>9</v>
      </c>
      <c r="D17" s="138">
        <v>9</v>
      </c>
      <c r="E17" s="138">
        <v>9</v>
      </c>
      <c r="F17" s="138">
        <v>9</v>
      </c>
      <c r="G17" s="138">
        <v>9</v>
      </c>
      <c r="H17" s="138">
        <v>9</v>
      </c>
      <c r="I17" s="149">
        <v>9</v>
      </c>
    </row>
    <row r="18" spans="1:9" ht="7.5" customHeight="1">
      <c r="A18" s="167"/>
      <c r="B18" s="168"/>
      <c r="C18" s="168"/>
      <c r="D18" s="168"/>
      <c r="E18" s="168"/>
      <c r="F18" s="168"/>
      <c r="G18" s="168"/>
      <c r="H18" s="168"/>
      <c r="I18" s="169"/>
    </row>
    <row r="19" spans="1:9" ht="12.75">
      <c r="A19" s="174" t="s">
        <v>130</v>
      </c>
      <c r="B19" s="173">
        <f>((B4/B9)-1)*100</f>
        <v>14.42495126705654</v>
      </c>
      <c r="C19" s="173">
        <f>((C4/C9)-1)*100</f>
        <v>8.917197452229297</v>
      </c>
      <c r="D19" s="173">
        <f aca="true" t="shared" si="3" ref="D19:I19">((D4/D9)-1)*100</f>
        <v>14.5610278372591</v>
      </c>
      <c r="E19" s="173">
        <f t="shared" si="3"/>
        <v>-12.5</v>
      </c>
      <c r="F19" s="173">
        <f t="shared" si="3"/>
        <v>-10.23339317773788</v>
      </c>
      <c r="G19" s="173">
        <f t="shared" si="3"/>
        <v>-27.926421404682277</v>
      </c>
      <c r="H19" s="173">
        <f t="shared" si="3"/>
        <v>-16.637168141592916</v>
      </c>
      <c r="I19" s="175">
        <f t="shared" si="3"/>
        <v>-33.730834752981266</v>
      </c>
    </row>
    <row r="20" spans="1:9" ht="12.75">
      <c r="A20" s="174" t="s">
        <v>131</v>
      </c>
      <c r="B20" s="173">
        <f aca="true" t="shared" si="4" ref="B20:I20">((B4/B14)-1)*100</f>
        <v>35.879629629629626</v>
      </c>
      <c r="C20" s="173">
        <f t="shared" si="4"/>
        <v>18.75</v>
      </c>
      <c r="D20" s="173">
        <f t="shared" si="4"/>
        <v>24.129930394431565</v>
      </c>
      <c r="E20" s="173">
        <f t="shared" si="4"/>
        <v>-4.194260485651213</v>
      </c>
      <c r="F20" s="173">
        <f t="shared" si="4"/>
        <v>10.13215859030836</v>
      </c>
      <c r="G20" s="173">
        <f t="shared" si="4"/>
        <v>-5.689277899343548</v>
      </c>
      <c r="H20" s="173">
        <f t="shared" si="4"/>
        <v>3.7444933920704804</v>
      </c>
      <c r="I20" s="175">
        <f t="shared" si="4"/>
        <v>-14.128035320088305</v>
      </c>
    </row>
    <row r="21" spans="1:9" ht="8.25" customHeight="1">
      <c r="A21" s="170"/>
      <c r="B21" s="171"/>
      <c r="C21" s="171"/>
      <c r="D21" s="171"/>
      <c r="E21" s="171"/>
      <c r="F21" s="171"/>
      <c r="G21" s="171"/>
      <c r="H21" s="171"/>
      <c r="I21" s="172"/>
    </row>
    <row r="22" spans="1:9" ht="12.75">
      <c r="A22" s="161" t="s">
        <v>129</v>
      </c>
      <c r="B22" s="165">
        <f>SUM(B23+B24+B25)</f>
        <v>936523.311</v>
      </c>
      <c r="C22" s="165">
        <f aca="true" t="shared" si="5" ref="C22:I22">SUM(C23+C24+C25)</f>
        <v>631643.459</v>
      </c>
      <c r="D22" s="165">
        <f t="shared" si="5"/>
        <v>1099708.035</v>
      </c>
      <c r="E22" s="165">
        <f t="shared" si="5"/>
        <v>1004492.22</v>
      </c>
      <c r="F22" s="165">
        <f t="shared" si="5"/>
        <v>1313654.556</v>
      </c>
      <c r="G22" s="165">
        <f t="shared" si="5"/>
        <v>1016266.17</v>
      </c>
      <c r="H22" s="165">
        <f t="shared" si="5"/>
        <v>1159780.9070000001</v>
      </c>
      <c r="I22" s="166">
        <f t="shared" si="5"/>
        <v>762390.765</v>
      </c>
    </row>
    <row r="23" spans="1:9" ht="12.75">
      <c r="A23" s="151" t="s">
        <v>117</v>
      </c>
      <c r="B23" s="139">
        <v>721527.14</v>
      </c>
      <c r="C23" s="139">
        <v>419051.43</v>
      </c>
      <c r="D23" s="139">
        <v>831461.27</v>
      </c>
      <c r="E23" s="139">
        <v>768139.05</v>
      </c>
      <c r="F23" s="139">
        <v>1070394.29</v>
      </c>
      <c r="G23" s="139">
        <v>779025.4</v>
      </c>
      <c r="H23" s="139">
        <v>920517.78</v>
      </c>
      <c r="I23" s="152">
        <v>536062.06</v>
      </c>
    </row>
    <row r="24" spans="1:9" ht="12.75">
      <c r="A24" s="151" t="s">
        <v>118</v>
      </c>
      <c r="B24" s="139">
        <f>'Mov.PortuarioMensual '!C37+'Mov.PortuarioMensual '!C39</f>
        <v>211795.141</v>
      </c>
      <c r="C24" s="139">
        <f>'Mov.PortuarioMensual '!D37+'Mov.PortuarioMensual '!D39</f>
        <v>210517.37900000002</v>
      </c>
      <c r="D24" s="139">
        <f>'Mov.PortuarioMensual '!E37+'Mov.PortuarioMensual '!E39</f>
        <v>237833.255</v>
      </c>
      <c r="E24" s="139">
        <f>'Mov.PortuarioMensual '!F37+'Mov.PortuarioMensual '!F39</f>
        <v>226501.23</v>
      </c>
      <c r="F24" s="139">
        <f>'Mov.PortuarioMensual '!G37+'Mov.PortuarioMensual '!G39</f>
        <v>221031.566</v>
      </c>
      <c r="G24" s="139">
        <f>'Mov.PortuarioMensual '!H37+'Mov.PortuarioMensual '!H39</f>
        <v>229561.93</v>
      </c>
      <c r="H24" s="139">
        <f>'Mov.PortuarioMensual '!I37+'Mov.PortuarioMensual '!I39</f>
        <v>234172.66700000002</v>
      </c>
      <c r="I24" s="152">
        <f>'Mov.PortuarioMensual '!J37+'Mov.PortuarioMensual '!J39</f>
        <v>200704.355</v>
      </c>
    </row>
    <row r="25" spans="1:9" ht="12.75">
      <c r="A25" s="153" t="s">
        <v>122</v>
      </c>
      <c r="B25" s="140">
        <f>SUM(B26:B30)</f>
        <v>3201.0299999999997</v>
      </c>
      <c r="C25" s="140">
        <f aca="true" t="shared" si="6" ref="C25:I25">SUM(C26:C30)</f>
        <v>2074.65</v>
      </c>
      <c r="D25" s="140">
        <f t="shared" si="6"/>
        <v>30413.510000000002</v>
      </c>
      <c r="E25" s="140">
        <f t="shared" si="6"/>
        <v>9851.94</v>
      </c>
      <c r="F25" s="140">
        <f t="shared" si="6"/>
        <v>22228.7</v>
      </c>
      <c r="G25" s="140">
        <f t="shared" si="6"/>
        <v>7678.84</v>
      </c>
      <c r="H25" s="140">
        <f t="shared" si="6"/>
        <v>5090.46</v>
      </c>
      <c r="I25" s="154">
        <f t="shared" si="6"/>
        <v>25624.35</v>
      </c>
    </row>
    <row r="26" spans="1:9" ht="12.75">
      <c r="A26" s="162" t="s">
        <v>119</v>
      </c>
      <c r="B26" s="139">
        <v>2298.5</v>
      </c>
      <c r="C26" s="139">
        <v>2055.46</v>
      </c>
      <c r="D26" s="139">
        <v>2217.56</v>
      </c>
      <c r="E26" s="139">
        <v>2742.62</v>
      </c>
      <c r="F26" s="139">
        <v>5736.45</v>
      </c>
      <c r="G26" s="139">
        <f>4362.42+204+152.47</f>
        <v>4718.89</v>
      </c>
      <c r="H26" s="139">
        <v>713.91</v>
      </c>
      <c r="I26" s="152">
        <v>177.12</v>
      </c>
    </row>
    <row r="27" spans="1:9" ht="12.75">
      <c r="A27" s="162" t="s">
        <v>120</v>
      </c>
      <c r="B27" s="139"/>
      <c r="C27" s="139"/>
      <c r="D27" s="139"/>
      <c r="E27" s="139"/>
      <c r="F27" s="139"/>
      <c r="G27" s="139">
        <v>497.98</v>
      </c>
      <c r="H27" s="139">
        <v>641.32</v>
      </c>
      <c r="I27" s="152">
        <v>741.03</v>
      </c>
    </row>
    <row r="28" spans="1:9" ht="12.75">
      <c r="A28" s="162" t="s">
        <v>121</v>
      </c>
      <c r="B28" s="139"/>
      <c r="C28" s="139"/>
      <c r="D28" s="139"/>
      <c r="E28" s="139">
        <v>5373.56</v>
      </c>
      <c r="F28" s="139"/>
      <c r="G28" s="139"/>
      <c r="H28" s="139"/>
      <c r="I28" s="152">
        <v>5240.09</v>
      </c>
    </row>
    <row r="29" spans="1:9" ht="12.75">
      <c r="A29" s="163" t="s">
        <v>123</v>
      </c>
      <c r="B29" s="141"/>
      <c r="C29" s="141"/>
      <c r="D29" s="141">
        <v>27462</v>
      </c>
      <c r="E29" s="141"/>
      <c r="F29" s="141">
        <v>15139.85</v>
      </c>
      <c r="G29" s="141"/>
      <c r="H29" s="141"/>
      <c r="I29" s="155">
        <v>15775.49</v>
      </c>
    </row>
    <row r="30" spans="1:9" ht="12.75">
      <c r="A30" s="164" t="s">
        <v>114</v>
      </c>
      <c r="B30" s="143">
        <v>902.53</v>
      </c>
      <c r="C30" s="143">
        <v>19.19</v>
      </c>
      <c r="D30" s="143">
        <v>733.95</v>
      </c>
      <c r="E30" s="143">
        <v>1735.76</v>
      </c>
      <c r="F30" s="143">
        <v>1352.4</v>
      </c>
      <c r="G30" s="143">
        <v>2461.97</v>
      </c>
      <c r="H30" s="143">
        <v>3735.23</v>
      </c>
      <c r="I30" s="156">
        <v>3690.62</v>
      </c>
    </row>
    <row r="31" spans="1:9" ht="12.75">
      <c r="A31" s="161" t="s">
        <v>127</v>
      </c>
      <c r="B31" s="165">
        <f>SUM(B32:B34)</f>
        <v>1395019.2000000002</v>
      </c>
      <c r="C31" s="165">
        <f aca="true" t="shared" si="7" ref="C31:H31">SUM(C32:C34)</f>
        <v>721622.82</v>
      </c>
      <c r="D31" s="165">
        <f t="shared" si="7"/>
        <v>875344.521</v>
      </c>
      <c r="E31" s="165">
        <f t="shared" si="7"/>
        <v>417847.24299999996</v>
      </c>
      <c r="F31" s="165">
        <f t="shared" si="7"/>
        <v>522818.92</v>
      </c>
      <c r="G31" s="165">
        <f t="shared" si="7"/>
        <v>780902.709</v>
      </c>
      <c r="H31" s="165">
        <f t="shared" si="7"/>
        <v>687373.8400000001</v>
      </c>
      <c r="I31" s="166">
        <f>SUM(I32:I34)</f>
        <v>480901.19800000003</v>
      </c>
    </row>
    <row r="32" spans="1:9" ht="12.75">
      <c r="A32" s="151" t="s">
        <v>117</v>
      </c>
      <c r="B32" s="160">
        <v>1265658.57</v>
      </c>
      <c r="C32" s="160">
        <v>614715.71</v>
      </c>
      <c r="D32" s="160">
        <v>743780.79</v>
      </c>
      <c r="E32" s="160">
        <v>262110.32</v>
      </c>
      <c r="F32" s="160">
        <v>372545.24</v>
      </c>
      <c r="G32" s="160">
        <v>597417.3</v>
      </c>
      <c r="H32" s="160">
        <v>511297.78</v>
      </c>
      <c r="I32" s="152">
        <v>216266.35</v>
      </c>
    </row>
    <row r="33" spans="1:9" ht="12.75">
      <c r="A33" s="151" t="s">
        <v>118</v>
      </c>
      <c r="B33" s="160">
        <f>'[1]Mov.PortuarioMensual '!$C$37+'[1]Mov.PortuarioMensual '!$C$39</f>
        <v>129216.01000000001</v>
      </c>
      <c r="C33" s="160">
        <f>'[1]Mov.PortuarioMensual '!$D$37+'[1]Mov.PortuarioMensual '!$D$39</f>
        <v>106730.09</v>
      </c>
      <c r="D33" s="160">
        <f>'[1]Mov.PortuarioMensual '!$E$37+'[1]Mov.PortuarioMensual '!$E$39</f>
        <v>128397.911</v>
      </c>
      <c r="E33" s="160">
        <f>'[1]Mov.PortuarioMensual '!$F$37+'[1]Mov.PortuarioMensual '!$F$39</f>
        <v>134508.503</v>
      </c>
      <c r="F33" s="160">
        <f>'[1]Mov.PortuarioMensual '!$G$37+'[1]Mov.PortuarioMensual '!$G$39</f>
        <v>146786.25</v>
      </c>
      <c r="G33" s="160">
        <f>'[1]Mov.PortuarioMensual '!$H$37+'[1]Mov.PortuarioMensual '!$H$39</f>
        <v>178179.879</v>
      </c>
      <c r="H33" s="160">
        <f>'[1]Mov.PortuarioMensual '!$I$37+'[1]Mov.PortuarioMensual '!$I$39</f>
        <v>171616.65</v>
      </c>
      <c r="I33" s="152">
        <f>'[1]Mov.PortuarioMensual '!$J$37+'[1]Mov.PortuarioMensual '!$J$39</f>
        <v>259275.63799999998</v>
      </c>
    </row>
    <row r="34" spans="1:9" ht="12.75">
      <c r="A34" s="153" t="s">
        <v>122</v>
      </c>
      <c r="B34" s="140">
        <f aca="true" t="shared" si="8" ref="B34:I34">SUM(B35:B37)</f>
        <v>144.62</v>
      </c>
      <c r="C34" s="140">
        <f t="shared" si="8"/>
        <v>177.02</v>
      </c>
      <c r="D34" s="140">
        <f t="shared" si="8"/>
        <v>3165.8199999999997</v>
      </c>
      <c r="E34" s="140">
        <f t="shared" si="8"/>
        <v>21228.42</v>
      </c>
      <c r="F34" s="140">
        <f t="shared" si="8"/>
        <v>3487.4300000000003</v>
      </c>
      <c r="G34" s="140">
        <f t="shared" si="8"/>
        <v>5305.53</v>
      </c>
      <c r="H34" s="140">
        <f t="shared" si="8"/>
        <v>4459.41</v>
      </c>
      <c r="I34" s="154">
        <f t="shared" si="8"/>
        <v>5359.21</v>
      </c>
    </row>
    <row r="35" spans="1:9" ht="12.75">
      <c r="A35" s="162" t="s">
        <v>119</v>
      </c>
      <c r="B35" s="139"/>
      <c r="C35" s="139"/>
      <c r="D35" s="139"/>
      <c r="E35" s="139">
        <v>2769.67</v>
      </c>
      <c r="F35" s="139">
        <v>3325.69</v>
      </c>
      <c r="G35" s="139">
        <v>4106.24</v>
      </c>
      <c r="H35" s="139">
        <v>3533.7</v>
      </c>
      <c r="I35" s="152">
        <v>3661.01</v>
      </c>
    </row>
    <row r="36" spans="1:9" ht="12.75">
      <c r="A36" s="162" t="s">
        <v>121</v>
      </c>
      <c r="B36" s="139"/>
      <c r="C36" s="139"/>
      <c r="D36" s="139">
        <v>1381.01</v>
      </c>
      <c r="E36" s="139"/>
      <c r="F36" s="139"/>
      <c r="G36" s="139"/>
      <c r="H36" s="139"/>
      <c r="I36" s="152"/>
    </row>
    <row r="37" spans="1:9" ht="12.75">
      <c r="A37" s="164" t="s">
        <v>114</v>
      </c>
      <c r="B37" s="143">
        <v>144.62</v>
      </c>
      <c r="C37" s="143">
        <v>177.02</v>
      </c>
      <c r="D37" s="143">
        <v>1784.81</v>
      </c>
      <c r="E37" s="143">
        <v>18458.75</v>
      </c>
      <c r="F37" s="143">
        <v>161.74</v>
      </c>
      <c r="G37" s="143">
        <v>1199.29</v>
      </c>
      <c r="H37" s="143">
        <v>925.71</v>
      </c>
      <c r="I37" s="156">
        <v>1698.2</v>
      </c>
    </row>
    <row r="38" spans="1:9" ht="12.75">
      <c r="A38" s="161" t="s">
        <v>128</v>
      </c>
      <c r="B38" s="165">
        <f>SUM(B39:B41)</f>
        <v>846209</v>
      </c>
      <c r="C38" s="165">
        <f aca="true" t="shared" si="9" ref="C38:I38">SUM(C39:C41)</f>
        <v>846209</v>
      </c>
      <c r="D38" s="165">
        <f t="shared" si="9"/>
        <v>856209</v>
      </c>
      <c r="E38" s="165">
        <f t="shared" si="9"/>
        <v>856209</v>
      </c>
      <c r="F38" s="165">
        <f t="shared" si="9"/>
        <v>857609</v>
      </c>
      <c r="G38" s="165">
        <f t="shared" si="9"/>
        <v>856548</v>
      </c>
      <c r="H38" s="165">
        <f t="shared" si="9"/>
        <v>849709</v>
      </c>
      <c r="I38" s="166">
        <f t="shared" si="9"/>
        <v>849709</v>
      </c>
    </row>
    <row r="39" spans="1:9" ht="12.75">
      <c r="A39" s="151" t="s">
        <v>117</v>
      </c>
      <c r="B39" s="139">
        <v>714286</v>
      </c>
      <c r="C39" s="139">
        <v>714286</v>
      </c>
      <c r="D39" s="139">
        <v>714286</v>
      </c>
      <c r="E39" s="139">
        <v>714286</v>
      </c>
      <c r="F39" s="139">
        <v>714286</v>
      </c>
      <c r="G39" s="139">
        <v>714286</v>
      </c>
      <c r="H39" s="139">
        <v>714286</v>
      </c>
      <c r="I39" s="152">
        <v>714286</v>
      </c>
    </row>
    <row r="40" spans="1:9" ht="12.75">
      <c r="A40" s="151" t="s">
        <v>118</v>
      </c>
      <c r="B40" s="139">
        <v>124525</v>
      </c>
      <c r="C40" s="139">
        <v>124525</v>
      </c>
      <c r="D40" s="139">
        <v>124525</v>
      </c>
      <c r="E40" s="139">
        <v>124525</v>
      </c>
      <c r="F40" s="139">
        <v>123125</v>
      </c>
      <c r="G40" s="139">
        <v>132064</v>
      </c>
      <c r="H40" s="139">
        <v>121025</v>
      </c>
      <c r="I40" s="152">
        <v>121025</v>
      </c>
    </row>
    <row r="41" spans="1:9" ht="12.75">
      <c r="A41" s="153" t="s">
        <v>122</v>
      </c>
      <c r="B41" s="139">
        <v>7398</v>
      </c>
      <c r="C41" s="139">
        <v>7398</v>
      </c>
      <c r="D41" s="139">
        <v>17398</v>
      </c>
      <c r="E41" s="139">
        <v>17398</v>
      </c>
      <c r="F41" s="139">
        <v>20198</v>
      </c>
      <c r="G41" s="139">
        <v>10198</v>
      </c>
      <c r="H41" s="139">
        <v>14398</v>
      </c>
      <c r="I41" s="152">
        <v>14398</v>
      </c>
    </row>
    <row r="42" spans="1:9" ht="6" customHeight="1">
      <c r="A42" s="153"/>
      <c r="B42" s="139"/>
      <c r="C42" s="139"/>
      <c r="D42" s="139"/>
      <c r="E42" s="139"/>
      <c r="F42" s="139"/>
      <c r="G42" s="139"/>
      <c r="H42" s="139"/>
      <c r="I42" s="152"/>
    </row>
    <row r="43" spans="1:9" ht="12.75">
      <c r="A43" s="174" t="s">
        <v>130</v>
      </c>
      <c r="B43" s="173">
        <f>((B22/B31)-1)*100</f>
        <v>-32.86663645919713</v>
      </c>
      <c r="C43" s="173">
        <f aca="true" t="shared" si="10" ref="C43:H43">((C22/C31)-1)*100</f>
        <v>-12.469029319222457</v>
      </c>
      <c r="D43" s="173">
        <f t="shared" si="10"/>
        <v>25.631452373025134</v>
      </c>
      <c r="E43" s="173">
        <f t="shared" si="10"/>
        <v>140.39699599023083</v>
      </c>
      <c r="F43" s="173">
        <f t="shared" si="10"/>
        <v>151.26377522833337</v>
      </c>
      <c r="G43" s="173">
        <f t="shared" si="10"/>
        <v>30.13992118191</v>
      </c>
      <c r="H43" s="173">
        <f t="shared" si="10"/>
        <v>68.72636686319049</v>
      </c>
      <c r="I43" s="175">
        <f>((I22/I31)-1)*100</f>
        <v>58.53376289572063</v>
      </c>
    </row>
    <row r="44" spans="1:9" ht="12.75">
      <c r="A44" s="174" t="s">
        <v>131</v>
      </c>
      <c r="B44" s="173">
        <f>((B22/B38)-1)*100</f>
        <v>10.672813808409032</v>
      </c>
      <c r="C44" s="173">
        <f aca="true" t="shared" si="11" ref="C44:H44">((C22/C38)-1)*100</f>
        <v>-25.35609299830184</v>
      </c>
      <c r="D44" s="173">
        <f t="shared" si="11"/>
        <v>28.43920526413526</v>
      </c>
      <c r="E44" s="173">
        <f t="shared" si="11"/>
        <v>17.31857759028461</v>
      </c>
      <c r="F44" s="173">
        <f t="shared" si="11"/>
        <v>53.176395770100385</v>
      </c>
      <c r="G44" s="173">
        <f t="shared" si="11"/>
        <v>18.646727328766175</v>
      </c>
      <c r="H44" s="173">
        <f t="shared" si="11"/>
        <v>36.49154086869741</v>
      </c>
      <c r="I44" s="175">
        <f>((I22/I38)-1)*100</f>
        <v>-10.27625163438306</v>
      </c>
    </row>
    <row r="45" spans="1:9" ht="13.5" thickBot="1">
      <c r="A45" s="157"/>
      <c r="B45" s="158"/>
      <c r="C45" s="158"/>
      <c r="D45" s="158"/>
      <c r="E45" s="158"/>
      <c r="F45" s="158"/>
      <c r="G45" s="158"/>
      <c r="H45" s="158"/>
      <c r="I45" s="159"/>
    </row>
    <row r="46" spans="1:9" ht="12.75">
      <c r="A46" s="142"/>
      <c r="B46" s="143"/>
      <c r="C46" s="143"/>
      <c r="D46" s="143"/>
      <c r="E46" s="143"/>
      <c r="F46" s="143"/>
      <c r="G46" s="143"/>
      <c r="H46" s="143"/>
      <c r="I46" s="143"/>
    </row>
  </sheetData>
  <sheetProtection/>
  <mergeCells count="1">
    <mergeCell ref="A1:I1"/>
  </mergeCells>
  <printOptions horizontalCentered="1"/>
  <pageMargins left="0.7086614173228347" right="0.7086614173228347" top="0.3937007874015748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B22" sqref="B22:C22"/>
    </sheetView>
  </sheetViews>
  <sheetFormatPr defaultColWidth="11.421875" defaultRowHeight="12.75"/>
  <cols>
    <col min="1" max="1" width="28.8515625" style="176" bestFit="1" customWidth="1"/>
    <col min="2" max="2" width="8.00390625" style="176" customWidth="1"/>
    <col min="3" max="3" width="8.140625" style="176" customWidth="1"/>
    <col min="4" max="4" width="9.140625" style="176" customWidth="1"/>
    <col min="5" max="5" width="8.7109375" style="176" customWidth="1"/>
    <col min="6" max="6" width="10.421875" style="176" customWidth="1"/>
    <col min="7" max="7" width="9.28125" style="176" customWidth="1"/>
    <col min="8" max="8" width="9.00390625" style="176" hidden="1" customWidth="1"/>
    <col min="9" max="10" width="12.140625" style="176" bestFit="1" customWidth="1"/>
    <col min="11" max="16384" width="11.421875" style="176" customWidth="1"/>
  </cols>
  <sheetData>
    <row r="1" ht="12.75">
      <c r="E1" s="176" t="s">
        <v>133</v>
      </c>
    </row>
    <row r="2" ht="12.75">
      <c r="E2" s="176" t="s">
        <v>134</v>
      </c>
    </row>
    <row r="3" ht="12.75">
      <c r="K3" s="176" t="s">
        <v>135</v>
      </c>
    </row>
    <row r="4" ht="3" customHeight="1"/>
    <row r="5" spans="1:11" ht="12.75">
      <c r="A5" s="177" t="s">
        <v>136</v>
      </c>
      <c r="B5" s="178" t="s">
        <v>137</v>
      </c>
      <c r="I5" s="179" t="s">
        <v>138</v>
      </c>
      <c r="J5" s="289" t="s">
        <v>92</v>
      </c>
      <c r="K5" s="289"/>
    </row>
    <row r="6" spans="9:11" ht="12.75">
      <c r="I6" s="179" t="s">
        <v>139</v>
      </c>
      <c r="J6" s="289">
        <v>2010</v>
      </c>
      <c r="K6" s="289"/>
    </row>
    <row r="7" ht="15.75" thickBot="1">
      <c r="E7" s="180" t="s">
        <v>140</v>
      </c>
    </row>
    <row r="8" spans="1:12" ht="13.5" thickBot="1">
      <c r="A8" s="290" t="s">
        <v>141</v>
      </c>
      <c r="B8" s="291" t="s">
        <v>5</v>
      </c>
      <c r="C8" s="291"/>
      <c r="D8" s="291"/>
      <c r="E8" s="291"/>
      <c r="F8" s="291"/>
      <c r="G8" s="291"/>
      <c r="I8" s="291" t="s">
        <v>142</v>
      </c>
      <c r="J8" s="291"/>
      <c r="K8" s="291"/>
      <c r="L8" s="179"/>
    </row>
    <row r="9" spans="1:11" ht="13.5" thickBot="1">
      <c r="A9" s="290"/>
      <c r="B9" s="292" t="s">
        <v>16</v>
      </c>
      <c r="C9" s="292"/>
      <c r="D9" s="292" t="s">
        <v>17</v>
      </c>
      <c r="E9" s="292"/>
      <c r="F9" s="292" t="s">
        <v>143</v>
      </c>
      <c r="G9" s="292"/>
      <c r="I9" s="183" t="s">
        <v>144</v>
      </c>
      <c r="J9" s="183" t="s">
        <v>145</v>
      </c>
      <c r="K9" s="183" t="s">
        <v>143</v>
      </c>
    </row>
    <row r="10" spans="1:11" ht="13.5" thickBot="1">
      <c r="A10" s="290"/>
      <c r="B10" s="292" t="s">
        <v>146</v>
      </c>
      <c r="C10" s="292"/>
      <c r="D10" s="292" t="s">
        <v>146</v>
      </c>
      <c r="E10" s="292"/>
      <c r="F10" s="292" t="s">
        <v>147</v>
      </c>
      <c r="G10" s="292"/>
      <c r="I10" s="183" t="s">
        <v>146</v>
      </c>
      <c r="J10" s="183" t="s">
        <v>146</v>
      </c>
      <c r="K10" s="183" t="s">
        <v>147</v>
      </c>
    </row>
    <row r="11" spans="1:11" ht="13.5" thickBot="1">
      <c r="A11" s="184" t="s">
        <v>148</v>
      </c>
      <c r="B11" s="293"/>
      <c r="C11" s="294"/>
      <c r="D11" s="295"/>
      <c r="E11" s="295"/>
      <c r="F11" s="296"/>
      <c r="G11" s="296"/>
      <c r="H11" s="179"/>
      <c r="I11" s="185">
        <v>1694.95</v>
      </c>
      <c r="J11" s="185">
        <v>143</v>
      </c>
      <c r="K11" s="182">
        <v>12</v>
      </c>
    </row>
    <row r="12" spans="1:11" ht="13.5" thickBot="1">
      <c r="A12" s="186" t="s">
        <v>149</v>
      </c>
      <c r="B12" s="293"/>
      <c r="C12" s="294"/>
      <c r="D12" s="293"/>
      <c r="E12" s="294"/>
      <c r="F12" s="297"/>
      <c r="G12" s="298"/>
      <c r="H12" s="179"/>
      <c r="I12" s="185">
        <v>15472</v>
      </c>
      <c r="J12" s="185">
        <v>156152</v>
      </c>
      <c r="K12" s="187">
        <v>301</v>
      </c>
    </row>
    <row r="13" spans="1:11" ht="13.5" thickBot="1">
      <c r="A13" s="184" t="s">
        <v>150</v>
      </c>
      <c r="B13" s="293"/>
      <c r="C13" s="294"/>
      <c r="D13" s="295"/>
      <c r="E13" s="295"/>
      <c r="F13" s="296"/>
      <c r="G13" s="296"/>
      <c r="I13" s="185"/>
      <c r="J13" s="185"/>
      <c r="K13" s="182"/>
    </row>
    <row r="14" spans="1:11" ht="13.5" thickBot="1">
      <c r="A14" s="184" t="s">
        <v>151</v>
      </c>
      <c r="B14" s="293"/>
      <c r="C14" s="294"/>
      <c r="D14" s="299"/>
      <c r="E14" s="300"/>
      <c r="F14" s="297"/>
      <c r="G14" s="298"/>
      <c r="I14" s="185"/>
      <c r="J14" s="185"/>
      <c r="K14" s="182"/>
    </row>
    <row r="15" spans="1:11" ht="13.5" thickBot="1">
      <c r="A15" s="184" t="s">
        <v>152</v>
      </c>
      <c r="B15" s="301"/>
      <c r="C15" s="301"/>
      <c r="D15" s="302"/>
      <c r="E15" s="303"/>
      <c r="F15" s="296"/>
      <c r="G15" s="296"/>
      <c r="I15" s="185"/>
      <c r="J15" s="185"/>
      <c r="K15" s="182"/>
    </row>
    <row r="16" spans="1:11" ht="13.5" thickBot="1">
      <c r="A16" s="186" t="s">
        <v>153</v>
      </c>
      <c r="B16" s="301">
        <v>15775.49</v>
      </c>
      <c r="C16" s="301"/>
      <c r="D16" s="304"/>
      <c r="E16" s="304"/>
      <c r="F16" s="296">
        <v>1</v>
      </c>
      <c r="G16" s="296"/>
      <c r="H16" s="179"/>
      <c r="I16" s="185"/>
      <c r="J16" s="185">
        <v>778.1</v>
      </c>
      <c r="K16" s="182"/>
    </row>
    <row r="17" spans="1:11" ht="13.5" thickBot="1">
      <c r="A17" s="186" t="s">
        <v>154</v>
      </c>
      <c r="B17" s="301"/>
      <c r="C17" s="301"/>
      <c r="D17" s="304"/>
      <c r="E17" s="304"/>
      <c r="F17" s="296"/>
      <c r="G17" s="296"/>
      <c r="H17" s="179"/>
      <c r="I17" s="185"/>
      <c r="J17" s="185"/>
      <c r="K17" s="182"/>
    </row>
    <row r="18" spans="1:11" ht="15" customHeight="1" thickBot="1">
      <c r="A18" s="189" t="s">
        <v>155</v>
      </c>
      <c r="B18" s="293">
        <v>5240.09</v>
      </c>
      <c r="C18" s="294"/>
      <c r="D18" s="304"/>
      <c r="E18" s="304"/>
      <c r="F18" s="297">
        <v>1</v>
      </c>
      <c r="G18" s="298"/>
      <c r="H18" s="179"/>
      <c r="I18" s="185">
        <v>999.07</v>
      </c>
      <c r="J18" s="190">
        <v>993.65</v>
      </c>
      <c r="K18" s="182">
        <v>6</v>
      </c>
    </row>
    <row r="19" spans="1:11" ht="16.5" thickBot="1">
      <c r="A19" s="186" t="s">
        <v>156</v>
      </c>
      <c r="B19" s="304"/>
      <c r="C19" s="304"/>
      <c r="D19" s="304"/>
      <c r="E19" s="304"/>
      <c r="F19" s="297"/>
      <c r="G19" s="298"/>
      <c r="H19" s="191"/>
      <c r="I19" s="185">
        <v>29080.36</v>
      </c>
      <c r="J19" s="190"/>
      <c r="K19" s="192">
        <v>6</v>
      </c>
    </row>
    <row r="20" spans="1:11" ht="13.5" thickBot="1">
      <c r="A20" s="193" t="s">
        <v>157</v>
      </c>
      <c r="B20" s="295">
        <f>SUM(B11:C19)</f>
        <v>21015.58</v>
      </c>
      <c r="C20" s="295"/>
      <c r="D20" s="295">
        <f>SUM(D11:E19)</f>
        <v>0</v>
      </c>
      <c r="E20" s="295"/>
      <c r="F20" s="301">
        <f>SUM(F11:G19)</f>
        <v>2</v>
      </c>
      <c r="G20" s="301"/>
      <c r="I20" s="185">
        <f>SUM(I11:I19)</f>
        <v>47246.380000000005</v>
      </c>
      <c r="J20" s="185">
        <f>SUM(J11:J19)</f>
        <v>158066.75</v>
      </c>
      <c r="K20" s="188">
        <f>SUM(K11:K19)</f>
        <v>325</v>
      </c>
    </row>
    <row r="21" spans="1:11" ht="13.5" thickBot="1">
      <c r="A21" s="194"/>
      <c r="B21" s="195"/>
      <c r="C21" s="195"/>
      <c r="D21" s="304"/>
      <c r="E21" s="304"/>
      <c r="F21" s="196"/>
      <c r="G21" s="196"/>
      <c r="I21" s="197"/>
      <c r="J21" s="197"/>
      <c r="K21" s="198"/>
    </row>
    <row r="22" spans="1:11" ht="13.5" thickBot="1">
      <c r="A22" s="199" t="s">
        <v>158</v>
      </c>
      <c r="B22" s="305"/>
      <c r="C22" s="305"/>
      <c r="D22" s="295">
        <v>536062.06</v>
      </c>
      <c r="E22" s="295"/>
      <c r="F22" s="306">
        <v>6</v>
      </c>
      <c r="G22" s="306"/>
      <c r="I22" s="200"/>
      <c r="J22" s="201"/>
      <c r="K22" s="202"/>
    </row>
    <row r="23" spans="1:11" ht="13.5" thickBot="1">
      <c r="A23" s="203" t="s">
        <v>28</v>
      </c>
      <c r="B23" s="307">
        <f>B20+B22</f>
        <v>21015.58</v>
      </c>
      <c r="C23" s="307"/>
      <c r="D23" s="307">
        <f>SUM(D22+D20)</f>
        <v>536062.06</v>
      </c>
      <c r="E23" s="307"/>
      <c r="F23" s="308">
        <f>SUM(F22+F20)</f>
        <v>8</v>
      </c>
      <c r="G23" s="308"/>
      <c r="I23" s="205">
        <f>I20</f>
        <v>47246.380000000005</v>
      </c>
      <c r="J23" s="204">
        <f>J20</f>
        <v>158066.75</v>
      </c>
      <c r="K23" s="206">
        <f>K20+K22</f>
        <v>325</v>
      </c>
    </row>
    <row r="24" spans="1:11" ht="5.25" customHeight="1">
      <c r="A24" s="207"/>
      <c r="B24" s="208"/>
      <c r="C24" s="208"/>
      <c r="D24" s="209"/>
      <c r="E24" s="209"/>
      <c r="F24" s="210"/>
      <c r="G24" s="211"/>
      <c r="I24" s="309"/>
      <c r="J24" s="309"/>
      <c r="K24" s="212"/>
    </row>
    <row r="25" ht="13.5" thickBot="1">
      <c r="A25" s="178"/>
    </row>
    <row r="26" spans="1:11" ht="13.5" thickBot="1">
      <c r="A26" s="292"/>
      <c r="B26" s="290" t="s">
        <v>159</v>
      </c>
      <c r="C26" s="290"/>
      <c r="D26" s="290" t="s">
        <v>160</v>
      </c>
      <c r="E26" s="290"/>
      <c r="F26" s="290" t="s">
        <v>147</v>
      </c>
      <c r="G26" s="290"/>
      <c r="H26" s="213"/>
      <c r="J26" s="292" t="s">
        <v>161</v>
      </c>
      <c r="K26" s="292"/>
    </row>
    <row r="27" spans="1:11" ht="26.25" thickBot="1">
      <c r="A27" s="292"/>
      <c r="B27" s="290"/>
      <c r="C27" s="290"/>
      <c r="D27" s="290"/>
      <c r="E27" s="290"/>
      <c r="F27" s="181" t="s">
        <v>162</v>
      </c>
      <c r="G27" s="181" t="s">
        <v>163</v>
      </c>
      <c r="J27" s="184" t="s">
        <v>164</v>
      </c>
      <c r="K27" s="184" t="s">
        <v>165</v>
      </c>
    </row>
    <row r="28" spans="1:11" ht="13.5" thickBot="1">
      <c r="A28" s="184" t="s">
        <v>166</v>
      </c>
      <c r="B28" s="214">
        <v>449</v>
      </c>
      <c r="C28" s="214">
        <v>140</v>
      </c>
      <c r="D28" s="181"/>
      <c r="E28" s="181"/>
      <c r="F28" s="181"/>
      <c r="G28" s="181"/>
      <c r="H28" s="194"/>
      <c r="J28" s="215"/>
      <c r="K28" s="215"/>
    </row>
    <row r="29" spans="1:11" ht="13.5" thickBot="1">
      <c r="A29" s="184" t="s">
        <v>167</v>
      </c>
      <c r="B29" s="184" t="s">
        <v>144</v>
      </c>
      <c r="C29" s="183" t="s">
        <v>145</v>
      </c>
      <c r="D29" s="184" t="s">
        <v>144</v>
      </c>
      <c r="E29" s="184" t="s">
        <v>145</v>
      </c>
      <c r="F29" s="183" t="s">
        <v>144</v>
      </c>
      <c r="G29" s="184" t="s">
        <v>145</v>
      </c>
      <c r="H29" s="194"/>
      <c r="J29" s="194"/>
      <c r="K29" s="194"/>
    </row>
    <row r="30" spans="2:11" ht="13.5" thickBot="1">
      <c r="B30" s="310" t="s">
        <v>159</v>
      </c>
      <c r="C30" s="311"/>
      <c r="D30" s="311"/>
      <c r="E30" s="312"/>
      <c r="F30" s="184"/>
      <c r="G30" s="184"/>
      <c r="H30" s="194"/>
      <c r="J30" s="194"/>
      <c r="K30" s="194"/>
    </row>
    <row r="31" spans="1:11" ht="13.5" thickBot="1">
      <c r="A31" s="313" t="s">
        <v>168</v>
      </c>
      <c r="B31" s="184" t="s">
        <v>169</v>
      </c>
      <c r="C31" s="310" t="s">
        <v>77</v>
      </c>
      <c r="D31" s="312"/>
      <c r="E31" s="310" t="s">
        <v>78</v>
      </c>
      <c r="F31" s="312"/>
      <c r="G31" s="184" t="s">
        <v>28</v>
      </c>
      <c r="H31" s="194"/>
      <c r="J31" s="194"/>
      <c r="K31" s="194"/>
    </row>
    <row r="32" spans="1:11" ht="13.5" thickBot="1">
      <c r="A32" s="314"/>
      <c r="B32" s="183"/>
      <c r="C32" s="310">
        <v>0</v>
      </c>
      <c r="D32" s="312"/>
      <c r="E32" s="310">
        <v>0</v>
      </c>
      <c r="F32" s="312"/>
      <c r="G32" s="182">
        <f>B32+C32+E32</f>
        <v>0</v>
      </c>
      <c r="H32" s="194"/>
      <c r="J32" s="194"/>
      <c r="K32" s="194"/>
    </row>
    <row r="33" s="178" customFormat="1" ht="12.75">
      <c r="A33" s="178" t="s">
        <v>170</v>
      </c>
    </row>
    <row r="34" s="178" customFormat="1" ht="12.75">
      <c r="A34" s="178" t="s">
        <v>171</v>
      </c>
    </row>
    <row r="35" ht="12.75">
      <c r="A35" s="178" t="s">
        <v>23</v>
      </c>
    </row>
    <row r="36" ht="13.5" thickBot="1"/>
    <row r="37" spans="1:7" ht="13.5" thickBot="1">
      <c r="A37" s="318" t="s">
        <v>172</v>
      </c>
      <c r="B37" s="318"/>
      <c r="C37" s="318"/>
      <c r="D37" s="318"/>
      <c r="E37" s="318"/>
      <c r="F37" s="292"/>
      <c r="G37" s="292"/>
    </row>
    <row r="38" spans="1:9" ht="13.5" thickBot="1">
      <c r="A38" s="318" t="s">
        <v>173</v>
      </c>
      <c r="B38" s="318"/>
      <c r="C38" s="318"/>
      <c r="D38" s="318"/>
      <c r="E38" s="318"/>
      <c r="F38" s="292"/>
      <c r="G38" s="292"/>
      <c r="H38" s="176" t="s">
        <v>174</v>
      </c>
      <c r="I38" s="217" t="s">
        <v>175</v>
      </c>
    </row>
    <row r="39" spans="1:9" ht="13.5" thickBot="1">
      <c r="A39" s="216" t="s">
        <v>176</v>
      </c>
      <c r="B39" s="216"/>
      <c r="C39" s="216"/>
      <c r="D39" s="216"/>
      <c r="E39" s="216"/>
      <c r="F39" s="183"/>
      <c r="G39" s="183"/>
      <c r="I39" s="218"/>
    </row>
    <row r="40" spans="1:9" ht="13.5" thickBot="1">
      <c r="A40" s="318" t="s">
        <v>177</v>
      </c>
      <c r="B40" s="318"/>
      <c r="C40" s="318"/>
      <c r="D40" s="318"/>
      <c r="E40" s="318"/>
      <c r="F40" s="292"/>
      <c r="G40" s="292"/>
      <c r="I40" s="218"/>
    </row>
    <row r="41" spans="1:9" ht="13.5" thickBot="1">
      <c r="A41" s="315" t="s">
        <v>178</v>
      </c>
      <c r="B41" s="316"/>
      <c r="C41" s="316"/>
      <c r="D41" s="316"/>
      <c r="E41" s="317"/>
      <c r="F41" s="292"/>
      <c r="G41" s="292"/>
      <c r="H41" s="176" t="s">
        <v>179</v>
      </c>
      <c r="I41" s="217" t="s">
        <v>180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7.28125" style="176" customWidth="1"/>
    <col min="2" max="2" width="8.421875" style="176" customWidth="1"/>
    <col min="3" max="4" width="11.421875" style="176" customWidth="1"/>
    <col min="5" max="5" width="9.8515625" style="176" customWidth="1"/>
    <col min="6" max="6" width="9.28125" style="176" customWidth="1"/>
    <col min="7" max="7" width="6.140625" style="176" customWidth="1"/>
    <col min="8" max="9" width="11.421875" style="176" customWidth="1"/>
    <col min="10" max="10" width="7.421875" style="176" customWidth="1"/>
    <col min="11" max="11" width="6.8515625" style="176" customWidth="1"/>
    <col min="12" max="13" width="6.421875" style="176" customWidth="1"/>
    <col min="14" max="16384" width="11.421875" style="176" customWidth="1"/>
  </cols>
  <sheetData>
    <row r="1" spans="4:12" ht="12.75">
      <c r="D1" s="176" t="s">
        <v>133</v>
      </c>
      <c r="L1" s="176" t="s">
        <v>181</v>
      </c>
    </row>
    <row r="2" ht="12.75">
      <c r="D2" s="176" t="s">
        <v>182</v>
      </c>
    </row>
    <row r="3" spans="10:13" ht="12.75">
      <c r="J3" s="177" t="s">
        <v>138</v>
      </c>
      <c r="K3" s="319">
        <v>40391</v>
      </c>
      <c r="L3" s="289"/>
      <c r="M3" s="289"/>
    </row>
    <row r="4" spans="10:13" ht="12.75">
      <c r="J4" s="177" t="s">
        <v>139</v>
      </c>
      <c r="K4" s="289">
        <v>2010</v>
      </c>
      <c r="L4" s="289"/>
      <c r="M4" s="289"/>
    </row>
    <row r="5" spans="2:7" ht="12.75">
      <c r="B5" s="176" t="s">
        <v>183</v>
      </c>
      <c r="C5" s="178" t="s">
        <v>184</v>
      </c>
      <c r="G5" s="178" t="s">
        <v>185</v>
      </c>
    </row>
    <row r="6" spans="2:13" ht="13.5" thickBot="1">
      <c r="B6" s="219"/>
      <c r="C6" s="220" t="s">
        <v>16</v>
      </c>
      <c r="D6" s="221"/>
      <c r="E6" s="221"/>
      <c r="F6" s="221"/>
      <c r="G6" s="221"/>
      <c r="H6" s="220" t="s">
        <v>17</v>
      </c>
      <c r="I6" s="221"/>
      <c r="J6" s="221"/>
      <c r="K6" s="221"/>
      <c r="L6" s="221"/>
      <c r="M6" s="222"/>
    </row>
    <row r="7" spans="2:15" ht="13.5" thickBot="1">
      <c r="B7" s="223"/>
      <c r="C7" s="292" t="s">
        <v>186</v>
      </c>
      <c r="D7" s="292"/>
      <c r="E7" s="292"/>
      <c r="F7" s="320" t="s">
        <v>187</v>
      </c>
      <c r="G7" s="320" t="s">
        <v>188</v>
      </c>
      <c r="H7" s="292" t="s">
        <v>186</v>
      </c>
      <c r="I7" s="292"/>
      <c r="J7" s="292"/>
      <c r="K7" s="320" t="s">
        <v>187</v>
      </c>
      <c r="L7" s="320" t="s">
        <v>188</v>
      </c>
      <c r="M7" s="225"/>
      <c r="N7" s="226"/>
      <c r="O7" s="226"/>
    </row>
    <row r="8" spans="2:15" ht="13.5" thickBot="1">
      <c r="B8" s="223"/>
      <c r="C8" s="184" t="s">
        <v>189</v>
      </c>
      <c r="D8" s="184" t="s">
        <v>190</v>
      </c>
      <c r="E8" s="227" t="s">
        <v>114</v>
      </c>
      <c r="F8" s="313"/>
      <c r="G8" s="320"/>
      <c r="H8" s="184" t="s">
        <v>189</v>
      </c>
      <c r="I8" s="184" t="s">
        <v>190</v>
      </c>
      <c r="J8" s="227" t="s">
        <v>114</v>
      </c>
      <c r="K8" s="313"/>
      <c r="L8" s="320"/>
      <c r="M8" s="225"/>
      <c r="N8" s="226"/>
      <c r="O8" s="226"/>
    </row>
    <row r="9" spans="2:15" ht="13.5" thickBot="1">
      <c r="B9" s="223" t="s">
        <v>191</v>
      </c>
      <c r="C9" s="182"/>
      <c r="D9" s="228"/>
      <c r="E9" s="182"/>
      <c r="F9" s="322"/>
      <c r="G9" s="229"/>
      <c r="H9" s="182"/>
      <c r="I9" s="228"/>
      <c r="J9" s="182"/>
      <c r="K9" s="230"/>
      <c r="L9" s="231"/>
      <c r="M9" s="232"/>
      <c r="N9" s="194"/>
      <c r="O9" s="194"/>
    </row>
    <row r="10" spans="2:15" ht="13.5" thickBot="1">
      <c r="B10" s="223" t="s">
        <v>192</v>
      </c>
      <c r="C10" s="182"/>
      <c r="D10" s="184"/>
      <c r="E10" s="233"/>
      <c r="F10" s="323"/>
      <c r="G10" s="184"/>
      <c r="H10" s="182"/>
      <c r="I10" s="184"/>
      <c r="J10" s="234"/>
      <c r="K10" s="235"/>
      <c r="L10" s="236"/>
      <c r="M10" s="232"/>
      <c r="N10" s="194"/>
      <c r="O10" s="194"/>
    </row>
    <row r="11" spans="2:15" ht="12.75">
      <c r="B11" s="223"/>
      <c r="C11" s="237"/>
      <c r="D11" s="194"/>
      <c r="E11" s="237"/>
      <c r="F11" s="238"/>
      <c r="G11" s="194"/>
      <c r="H11" s="237"/>
      <c r="I11" s="194"/>
      <c r="J11" s="237"/>
      <c r="K11" s="237"/>
      <c r="L11" s="194"/>
      <c r="M11" s="232"/>
      <c r="N11" s="194"/>
      <c r="O11" s="194"/>
    </row>
    <row r="12" spans="2:13" ht="12.75">
      <c r="B12" s="223"/>
      <c r="D12" s="178"/>
      <c r="E12" s="178"/>
      <c r="F12" s="178"/>
      <c r="G12" s="178" t="s">
        <v>193</v>
      </c>
      <c r="H12" s="178"/>
      <c r="I12" s="178"/>
      <c r="J12" s="178"/>
      <c r="K12" s="178"/>
      <c r="L12" s="178"/>
      <c r="M12" s="232"/>
    </row>
    <row r="13" spans="2:13" ht="13.5" thickBot="1">
      <c r="B13" s="223"/>
      <c r="C13" s="194" t="s">
        <v>194</v>
      </c>
      <c r="D13" s="194"/>
      <c r="E13" s="194"/>
      <c r="F13" s="194"/>
      <c r="G13" s="194"/>
      <c r="H13" s="194" t="s">
        <v>195</v>
      </c>
      <c r="I13" s="194"/>
      <c r="J13" s="194"/>
      <c r="K13" s="194"/>
      <c r="L13" s="194"/>
      <c r="M13" s="232"/>
    </row>
    <row r="14" spans="2:15" ht="13.5" thickBot="1">
      <c r="B14" s="223"/>
      <c r="C14" s="292" t="s">
        <v>186</v>
      </c>
      <c r="D14" s="292"/>
      <c r="E14" s="292"/>
      <c r="F14" s="320" t="s">
        <v>160</v>
      </c>
      <c r="G14" s="320" t="s">
        <v>188</v>
      </c>
      <c r="H14" s="292" t="s">
        <v>186</v>
      </c>
      <c r="I14" s="292"/>
      <c r="J14" s="292"/>
      <c r="K14" s="320" t="s">
        <v>160</v>
      </c>
      <c r="L14" s="320" t="s">
        <v>188</v>
      </c>
      <c r="M14" s="225"/>
      <c r="N14" s="226"/>
      <c r="O14" s="226"/>
    </row>
    <row r="15" spans="2:15" ht="13.5" thickBot="1">
      <c r="B15" s="223"/>
      <c r="C15" s="184" t="s">
        <v>189</v>
      </c>
      <c r="D15" s="184" t="s">
        <v>190</v>
      </c>
      <c r="E15" s="184" t="s">
        <v>114</v>
      </c>
      <c r="F15" s="320"/>
      <c r="G15" s="320"/>
      <c r="H15" s="184" t="s">
        <v>189</v>
      </c>
      <c r="I15" s="184" t="s">
        <v>190</v>
      </c>
      <c r="J15" s="184" t="s">
        <v>114</v>
      </c>
      <c r="K15" s="320"/>
      <c r="L15" s="320"/>
      <c r="M15" s="225"/>
      <c r="N15" s="226"/>
      <c r="O15" s="226"/>
    </row>
    <row r="16" spans="2:15" ht="13.5" thickBot="1">
      <c r="B16" s="223" t="s">
        <v>196</v>
      </c>
      <c r="C16" s="184"/>
      <c r="D16" s="184"/>
      <c r="E16" s="184"/>
      <c r="F16" s="239"/>
      <c r="G16" s="224"/>
      <c r="H16" s="184"/>
      <c r="I16" s="184"/>
      <c r="J16" s="193"/>
      <c r="K16" s="240"/>
      <c r="L16" s="224"/>
      <c r="M16" s="225"/>
      <c r="N16" s="226"/>
      <c r="O16" s="226"/>
    </row>
    <row r="17" spans="2:15" ht="13.5" thickBot="1">
      <c r="B17" s="223" t="s">
        <v>191</v>
      </c>
      <c r="C17" s="184"/>
      <c r="D17" s="184"/>
      <c r="E17" s="193"/>
      <c r="F17" s="193"/>
      <c r="G17" s="184"/>
      <c r="H17" s="184"/>
      <c r="I17" s="184"/>
      <c r="J17" s="193"/>
      <c r="K17" s="193"/>
      <c r="L17" s="184"/>
      <c r="M17" s="232"/>
      <c r="N17" s="194"/>
      <c r="O17" s="194"/>
    </row>
    <row r="18" spans="2:15" ht="13.5" thickBot="1">
      <c r="B18" s="223" t="s">
        <v>192</v>
      </c>
      <c r="C18" s="184" t="s">
        <v>197</v>
      </c>
      <c r="D18" s="184"/>
      <c r="E18" s="182"/>
      <c r="F18" s="184"/>
      <c r="G18" s="184"/>
      <c r="H18" s="184"/>
      <c r="I18" s="184"/>
      <c r="J18" s="184"/>
      <c r="K18" s="184"/>
      <c r="L18" s="184"/>
      <c r="M18" s="232"/>
      <c r="N18" s="194"/>
      <c r="O18" s="194"/>
    </row>
    <row r="19" spans="2:13" ht="9" customHeight="1">
      <c r="B19" s="22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232"/>
    </row>
    <row r="20" spans="2:13" ht="13.5" thickBot="1">
      <c r="B20" s="223"/>
      <c r="C20" s="194"/>
      <c r="D20" s="194"/>
      <c r="E20" s="324" t="s">
        <v>198</v>
      </c>
      <c r="F20" s="324"/>
      <c r="G20" s="324"/>
      <c r="H20" s="324"/>
      <c r="I20" s="324"/>
      <c r="J20" s="324"/>
      <c r="K20" s="194"/>
      <c r="L20" s="194"/>
      <c r="M20" s="232"/>
    </row>
    <row r="21" spans="2:13" ht="13.5" thickBot="1">
      <c r="B21" s="223"/>
      <c r="C21" s="194"/>
      <c r="D21" s="194"/>
      <c r="E21" s="292" t="s">
        <v>186</v>
      </c>
      <c r="F21" s="292"/>
      <c r="G21" s="292"/>
      <c r="H21" s="292" t="s">
        <v>186</v>
      </c>
      <c r="I21" s="292"/>
      <c r="J21" s="292"/>
      <c r="K21" s="194"/>
      <c r="L21" s="194"/>
      <c r="M21" s="232"/>
    </row>
    <row r="22" spans="2:13" ht="13.5" thickBot="1">
      <c r="B22" s="223"/>
      <c r="C22" s="194"/>
      <c r="E22" s="184" t="s">
        <v>199</v>
      </c>
      <c r="F22" s="184" t="s">
        <v>190</v>
      </c>
      <c r="G22" s="184" t="s">
        <v>114</v>
      </c>
      <c r="H22" s="184" t="s">
        <v>199</v>
      </c>
      <c r="I22" s="184" t="s">
        <v>190</v>
      </c>
      <c r="J22" s="184" t="s">
        <v>114</v>
      </c>
      <c r="K22" s="194"/>
      <c r="L22" s="194"/>
      <c r="M22" s="232"/>
    </row>
    <row r="23" spans="2:13" ht="13.5" thickBot="1">
      <c r="B23" s="223"/>
      <c r="C23" s="194"/>
      <c r="D23" s="194" t="s">
        <v>191</v>
      </c>
      <c r="E23" s="184"/>
      <c r="F23" s="184"/>
      <c r="G23" s="184"/>
      <c r="H23" s="184"/>
      <c r="I23" s="184"/>
      <c r="J23" s="184"/>
      <c r="K23" s="194"/>
      <c r="L23" s="194"/>
      <c r="M23" s="232"/>
    </row>
    <row r="24" spans="2:13" ht="13.5" thickBot="1">
      <c r="B24" s="223"/>
      <c r="C24" s="194"/>
      <c r="D24" s="194" t="s">
        <v>192</v>
      </c>
      <c r="E24" s="184"/>
      <c r="F24" s="184"/>
      <c r="G24" s="184"/>
      <c r="H24" s="184"/>
      <c r="I24" s="184"/>
      <c r="J24" s="184"/>
      <c r="K24" s="194"/>
      <c r="L24" s="194"/>
      <c r="M24" s="232"/>
    </row>
    <row r="25" spans="2:13" ht="9" customHeight="1"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2:13" ht="12.75">
      <c r="B26" s="194"/>
      <c r="C26" s="194"/>
      <c r="D26" s="194"/>
      <c r="E26" s="194"/>
      <c r="F26" s="194"/>
      <c r="G26" s="207" t="s">
        <v>200</v>
      </c>
      <c r="H26" s="194"/>
      <c r="I26" s="194"/>
      <c r="J26" s="194"/>
      <c r="K26" s="194"/>
      <c r="L26" s="194"/>
      <c r="M26" s="194"/>
    </row>
    <row r="27" spans="2:13" ht="13.5" thickBot="1">
      <c r="B27" s="219"/>
      <c r="C27" s="221"/>
      <c r="D27" s="220" t="s">
        <v>16</v>
      </c>
      <c r="E27" s="221"/>
      <c r="F27" s="221"/>
      <c r="G27" s="221"/>
      <c r="H27" s="220" t="s">
        <v>17</v>
      </c>
      <c r="I27" s="221"/>
      <c r="J27" s="221"/>
      <c r="K27" s="221"/>
      <c r="L27" s="221"/>
      <c r="M27" s="222"/>
    </row>
    <row r="28" spans="2:13" ht="13.5" thickBot="1">
      <c r="B28" s="223"/>
      <c r="C28" s="194"/>
      <c r="D28" s="292" t="s">
        <v>186</v>
      </c>
      <c r="E28" s="292"/>
      <c r="F28" s="292"/>
      <c r="G28" s="292" t="s">
        <v>188</v>
      </c>
      <c r="H28" s="292" t="s">
        <v>186</v>
      </c>
      <c r="I28" s="292"/>
      <c r="J28" s="292"/>
      <c r="K28" s="292" t="s">
        <v>188</v>
      </c>
      <c r="L28" s="194"/>
      <c r="M28" s="232"/>
    </row>
    <row r="29" spans="2:13" ht="13.5" thickBot="1">
      <c r="B29" s="223"/>
      <c r="C29" s="194"/>
      <c r="D29" s="184" t="s">
        <v>189</v>
      </c>
      <c r="E29" s="184" t="s">
        <v>190</v>
      </c>
      <c r="F29" s="227" t="s">
        <v>114</v>
      </c>
      <c r="G29" s="321"/>
      <c r="H29" s="184" t="s">
        <v>189</v>
      </c>
      <c r="I29" s="184" t="s">
        <v>190</v>
      </c>
      <c r="J29" s="227" t="s">
        <v>114</v>
      </c>
      <c r="K29" s="321"/>
      <c r="L29" s="194"/>
      <c r="M29" s="232"/>
    </row>
    <row r="30" spans="2:13" ht="13.5" thickBot="1">
      <c r="B30" s="223"/>
      <c r="C30" s="194" t="s">
        <v>201</v>
      </c>
      <c r="D30" s="182"/>
      <c r="E30" s="228"/>
      <c r="F30" s="182"/>
      <c r="G30" s="188"/>
      <c r="H30" s="236"/>
      <c r="I30" s="228"/>
      <c r="J30" s="244"/>
      <c r="K30" s="245"/>
      <c r="L30" s="194"/>
      <c r="M30" s="232"/>
    </row>
    <row r="31" spans="2:13" ht="13.5" thickBot="1">
      <c r="B31" s="223"/>
      <c r="C31" s="194" t="s">
        <v>202</v>
      </c>
      <c r="D31" s="182"/>
      <c r="E31" s="182"/>
      <c r="F31" s="233"/>
      <c r="G31" s="246"/>
      <c r="H31" s="247"/>
      <c r="I31" s="184"/>
      <c r="J31" s="234"/>
      <c r="K31" s="233"/>
      <c r="L31" s="194"/>
      <c r="M31" s="232"/>
    </row>
    <row r="32" spans="2:13" ht="12.75">
      <c r="B32" s="22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232"/>
    </row>
    <row r="33" spans="2:13" ht="13.5" thickBot="1">
      <c r="B33" s="223"/>
      <c r="C33" s="194"/>
      <c r="D33" s="194" t="s">
        <v>194</v>
      </c>
      <c r="E33" s="194"/>
      <c r="F33" s="194"/>
      <c r="G33" s="194"/>
      <c r="H33" s="194" t="s">
        <v>145</v>
      </c>
      <c r="I33" s="194"/>
      <c r="J33" s="194"/>
      <c r="K33" s="194"/>
      <c r="L33" s="194"/>
      <c r="M33" s="232"/>
    </row>
    <row r="34" spans="2:13" ht="13.5" thickBot="1">
      <c r="B34" s="223"/>
      <c r="C34" s="194"/>
      <c r="D34" s="292" t="s">
        <v>186</v>
      </c>
      <c r="E34" s="292"/>
      <c r="F34" s="292"/>
      <c r="G34" s="292" t="s">
        <v>188</v>
      </c>
      <c r="H34" s="292" t="s">
        <v>186</v>
      </c>
      <c r="I34" s="292"/>
      <c r="J34" s="292"/>
      <c r="K34" s="292" t="s">
        <v>188</v>
      </c>
      <c r="L34" s="194"/>
      <c r="M34" s="232"/>
    </row>
    <row r="35" spans="2:13" ht="13.5" thickBot="1">
      <c r="B35" s="223"/>
      <c r="C35" s="194"/>
      <c r="D35" s="184" t="s">
        <v>189</v>
      </c>
      <c r="E35" s="184" t="s">
        <v>190</v>
      </c>
      <c r="F35" s="184" t="s">
        <v>114</v>
      </c>
      <c r="G35" s="292"/>
      <c r="H35" s="184" t="s">
        <v>189</v>
      </c>
      <c r="I35" s="184" t="s">
        <v>190</v>
      </c>
      <c r="J35" s="184" t="s">
        <v>114</v>
      </c>
      <c r="K35" s="292"/>
      <c r="L35" s="194"/>
      <c r="M35" s="232"/>
    </row>
    <row r="36" spans="2:13" ht="13.5" thickBot="1">
      <c r="B36" s="223"/>
      <c r="C36" s="194" t="s">
        <v>201</v>
      </c>
      <c r="D36" s="184"/>
      <c r="E36" s="184"/>
      <c r="F36" s="184"/>
      <c r="G36" s="184"/>
      <c r="H36" s="184"/>
      <c r="I36" s="184"/>
      <c r="J36" s="184"/>
      <c r="K36" s="184"/>
      <c r="L36" s="194"/>
      <c r="M36" s="232"/>
    </row>
    <row r="37" spans="2:13" ht="13.5" thickBot="1">
      <c r="B37" s="223"/>
      <c r="C37" s="194" t="s">
        <v>202</v>
      </c>
      <c r="D37" s="184"/>
      <c r="E37" s="184"/>
      <c r="F37" s="184"/>
      <c r="G37" s="184"/>
      <c r="H37" s="184"/>
      <c r="I37" s="184"/>
      <c r="J37" s="184"/>
      <c r="K37" s="184"/>
      <c r="L37" s="194"/>
      <c r="M37" s="232"/>
    </row>
    <row r="38" spans="2:13" ht="9.75" customHeight="1">
      <c r="B38" s="241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</row>
    <row r="39" ht="12.75">
      <c r="G39" s="176" t="s">
        <v>203</v>
      </c>
    </row>
    <row r="40" ht="12.75">
      <c r="G40" s="176" t="s">
        <v>204</v>
      </c>
    </row>
    <row r="41" spans="2:13" ht="12.75">
      <c r="B41" s="219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2"/>
    </row>
    <row r="42" spans="2:13" ht="12.75">
      <c r="B42" s="219" t="s">
        <v>205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2"/>
    </row>
    <row r="43" spans="2:13" ht="12.75">
      <c r="B43" s="248"/>
      <c r="C43" s="194"/>
      <c r="D43" s="249" t="s">
        <v>206</v>
      </c>
      <c r="E43" s="194"/>
      <c r="F43" s="194"/>
      <c r="G43" s="194"/>
      <c r="H43" s="194"/>
      <c r="I43" s="194"/>
      <c r="J43" s="194"/>
      <c r="K43" s="194"/>
      <c r="L43" s="194"/>
      <c r="M43" s="232"/>
    </row>
    <row r="44" spans="2:13" ht="12.75">
      <c r="B44" s="241"/>
      <c r="C44" s="242"/>
      <c r="D44" s="250"/>
      <c r="E44" s="242"/>
      <c r="F44" s="242"/>
      <c r="G44" s="242"/>
      <c r="H44" s="242"/>
      <c r="I44" s="242"/>
      <c r="J44" s="242"/>
      <c r="K44" s="242"/>
      <c r="L44" s="242"/>
      <c r="M44" s="243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="140" zoomScaleNormal="140" zoomScalePageLayoutView="0" workbookViewId="0" topLeftCell="G1">
      <selection activeCell="K16" sqref="K16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51"/>
      <c r="C1" s="325" t="s">
        <v>207</v>
      </c>
      <c r="D1" s="325"/>
      <c r="E1" s="325"/>
      <c r="F1" s="325"/>
      <c r="G1" s="325"/>
      <c r="H1" s="325"/>
      <c r="I1" s="325"/>
      <c r="J1" s="325"/>
    </row>
    <row r="2" spans="1:12" ht="12.75">
      <c r="A2" s="251"/>
      <c r="C2" s="325" t="s">
        <v>208</v>
      </c>
      <c r="D2" s="325"/>
      <c r="E2" s="325"/>
      <c r="F2" s="325"/>
      <c r="G2" s="325"/>
      <c r="H2" s="325"/>
      <c r="I2" s="325"/>
      <c r="J2" s="325"/>
      <c r="L2" s="253"/>
    </row>
    <row r="3" spans="1:12" ht="12.75">
      <c r="A3" s="251"/>
      <c r="L3" s="253">
        <v>40391</v>
      </c>
    </row>
    <row r="4" spans="1:11" ht="12.75">
      <c r="A4" s="251"/>
      <c r="C4" s="325" t="s">
        <v>209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251"/>
      <c r="C5" s="325" t="s">
        <v>210</v>
      </c>
      <c r="D5" s="325"/>
      <c r="E5" s="325"/>
      <c r="F5" s="325"/>
      <c r="G5" s="325"/>
      <c r="H5" s="325"/>
      <c r="I5" s="325"/>
      <c r="J5" s="325"/>
      <c r="K5" s="325"/>
    </row>
    <row r="6" spans="1:11" ht="13.5" thickBot="1">
      <c r="A6" s="251"/>
      <c r="C6" s="252"/>
      <c r="D6" s="252"/>
      <c r="E6" s="252"/>
      <c r="F6" s="252"/>
      <c r="G6" s="252"/>
      <c r="H6" s="252"/>
      <c r="I6" s="252"/>
      <c r="J6" s="252"/>
      <c r="K6" s="252"/>
    </row>
    <row r="7" spans="1:12" ht="12.75">
      <c r="A7" s="254" t="s">
        <v>211</v>
      </c>
      <c r="B7" s="254" t="s">
        <v>212</v>
      </c>
      <c r="C7" s="255" t="s">
        <v>212</v>
      </c>
      <c r="D7" s="255"/>
      <c r="E7" s="255"/>
      <c r="F7" s="254"/>
      <c r="G7" s="255" t="s">
        <v>213</v>
      </c>
      <c r="H7" s="255" t="s">
        <v>214</v>
      </c>
      <c r="I7" s="255" t="s">
        <v>215</v>
      </c>
      <c r="J7" s="255" t="s">
        <v>216</v>
      </c>
      <c r="K7" s="256"/>
      <c r="L7" s="256"/>
    </row>
    <row r="8" spans="1:12" ht="12.75">
      <c r="A8" s="257" t="s">
        <v>217</v>
      </c>
      <c r="B8" s="257" t="s">
        <v>218</v>
      </c>
      <c r="C8" s="258" t="s">
        <v>219</v>
      </c>
      <c r="D8" s="258" t="s">
        <v>220</v>
      </c>
      <c r="E8" s="258" t="s">
        <v>221</v>
      </c>
      <c r="F8" s="258" t="s">
        <v>222</v>
      </c>
      <c r="G8" s="258" t="s">
        <v>223</v>
      </c>
      <c r="H8" s="258" t="s">
        <v>224</v>
      </c>
      <c r="I8" s="258" t="s">
        <v>225</v>
      </c>
      <c r="J8" s="258" t="s">
        <v>226</v>
      </c>
      <c r="K8" s="258" t="s">
        <v>227</v>
      </c>
      <c r="L8" s="258" t="s">
        <v>228</v>
      </c>
    </row>
    <row r="9" spans="1:13" ht="12.75">
      <c r="A9" s="259">
        <v>1</v>
      </c>
      <c r="B9" s="260" t="s">
        <v>229</v>
      </c>
      <c r="C9" s="260" t="s">
        <v>230</v>
      </c>
      <c r="D9" s="261">
        <v>159911</v>
      </c>
      <c r="E9" s="262">
        <v>321.67</v>
      </c>
      <c r="F9" s="263">
        <v>58</v>
      </c>
      <c r="G9" s="264" t="s">
        <v>231</v>
      </c>
      <c r="H9" s="264" t="s">
        <v>232</v>
      </c>
      <c r="I9" s="265">
        <v>96726.66666666667</v>
      </c>
      <c r="J9" s="266">
        <v>1</v>
      </c>
      <c r="K9" s="267" t="s">
        <v>233</v>
      </c>
      <c r="L9" s="267" t="s">
        <v>234</v>
      </c>
      <c r="M9" s="123"/>
    </row>
    <row r="10" spans="1:13" ht="12.75">
      <c r="A10" s="259">
        <v>2</v>
      </c>
      <c r="B10" s="260" t="s">
        <v>235</v>
      </c>
      <c r="C10" s="260" t="s">
        <v>236</v>
      </c>
      <c r="D10" s="261">
        <v>53074</v>
      </c>
      <c r="E10" s="262">
        <v>239.9</v>
      </c>
      <c r="F10" s="263">
        <v>43</v>
      </c>
      <c r="G10" s="264" t="s">
        <v>231</v>
      </c>
      <c r="H10" s="264" t="s">
        <v>232</v>
      </c>
      <c r="I10" s="265">
        <v>84111.26984126984</v>
      </c>
      <c r="J10" s="266">
        <v>1</v>
      </c>
      <c r="K10" s="267" t="s">
        <v>233</v>
      </c>
      <c r="L10" s="267" t="s">
        <v>233</v>
      </c>
      <c r="M10" s="123"/>
    </row>
    <row r="11" spans="1:13" ht="12.75">
      <c r="A11" s="259">
        <v>3</v>
      </c>
      <c r="B11" s="260" t="s">
        <v>237</v>
      </c>
      <c r="C11" s="260" t="s">
        <v>238</v>
      </c>
      <c r="D11" s="261">
        <v>57258</v>
      </c>
      <c r="E11" s="262">
        <v>235.88</v>
      </c>
      <c r="F11" s="263">
        <v>42</v>
      </c>
      <c r="G11" s="264" t="s">
        <v>231</v>
      </c>
      <c r="H11" s="264" t="s">
        <v>232</v>
      </c>
      <c r="I11" s="265">
        <v>0</v>
      </c>
      <c r="J11" s="266"/>
      <c r="K11" s="267" t="s">
        <v>233</v>
      </c>
      <c r="L11" s="267" t="s">
        <v>233</v>
      </c>
      <c r="M11" t="s">
        <v>239</v>
      </c>
    </row>
    <row r="12" spans="1:13" ht="12.75">
      <c r="A12" s="259">
        <v>4</v>
      </c>
      <c r="B12" s="260" t="s">
        <v>240</v>
      </c>
      <c r="C12" s="260" t="s">
        <v>241</v>
      </c>
      <c r="D12" s="261">
        <v>57947</v>
      </c>
      <c r="E12" s="262">
        <v>236.28</v>
      </c>
      <c r="F12" s="263">
        <v>42</v>
      </c>
      <c r="G12" s="264" t="s">
        <v>231</v>
      </c>
      <c r="H12" s="264" t="s">
        <v>232</v>
      </c>
      <c r="I12" s="265">
        <v>82441.90476190476</v>
      </c>
      <c r="J12" s="266">
        <v>2</v>
      </c>
      <c r="K12" s="267" t="s">
        <v>233</v>
      </c>
      <c r="L12" s="267" t="s">
        <v>233</v>
      </c>
      <c r="M12" s="123"/>
    </row>
    <row r="13" spans="1:13" ht="12.75">
      <c r="A13" s="259">
        <v>5</v>
      </c>
      <c r="B13" s="260" t="s">
        <v>242</v>
      </c>
      <c r="C13" s="260" t="s">
        <v>243</v>
      </c>
      <c r="D13" s="261">
        <v>60185</v>
      </c>
      <c r="E13" s="262">
        <v>234.79</v>
      </c>
      <c r="F13" s="263">
        <v>42</v>
      </c>
      <c r="G13" s="264" t="s">
        <v>231</v>
      </c>
      <c r="H13" s="264" t="s">
        <v>232</v>
      </c>
      <c r="I13" s="265">
        <v>107929.20634920635</v>
      </c>
      <c r="J13" s="266">
        <v>1</v>
      </c>
      <c r="K13" s="267" t="s">
        <v>233</v>
      </c>
      <c r="L13" s="267" t="s">
        <v>244</v>
      </c>
      <c r="M13" s="268"/>
    </row>
    <row r="14" spans="1:13" ht="12.75">
      <c r="A14" s="259">
        <v>6</v>
      </c>
      <c r="B14" s="260" t="s">
        <v>245</v>
      </c>
      <c r="C14" s="260" t="s">
        <v>246</v>
      </c>
      <c r="D14" s="261">
        <v>53829</v>
      </c>
      <c r="E14" s="262">
        <v>235.1</v>
      </c>
      <c r="F14" s="263">
        <v>42</v>
      </c>
      <c r="G14" s="264" t="s">
        <v>231</v>
      </c>
      <c r="H14" s="264" t="s">
        <v>232</v>
      </c>
      <c r="I14" s="265">
        <v>82548.09523809524</v>
      </c>
      <c r="J14" s="266">
        <v>1</v>
      </c>
      <c r="K14" s="267" t="s">
        <v>233</v>
      </c>
      <c r="L14" s="267" t="s">
        <v>233</v>
      </c>
      <c r="M14" s="268"/>
    </row>
    <row r="15" spans="1:13" ht="12.75">
      <c r="A15" s="259">
        <v>7</v>
      </c>
      <c r="B15" s="260" t="s">
        <v>247</v>
      </c>
      <c r="C15" s="260" t="s">
        <v>248</v>
      </c>
      <c r="D15" s="261">
        <v>53773</v>
      </c>
      <c r="E15" s="262">
        <v>235.17</v>
      </c>
      <c r="F15" s="263">
        <v>42</v>
      </c>
      <c r="G15" s="264" t="s">
        <v>231</v>
      </c>
      <c r="H15" s="264" t="s">
        <v>232</v>
      </c>
      <c r="I15" s="265">
        <v>82304.92063492064</v>
      </c>
      <c r="J15" s="266">
        <v>1</v>
      </c>
      <c r="K15" s="267" t="s">
        <v>233</v>
      </c>
      <c r="L15" s="267" t="s">
        <v>233</v>
      </c>
      <c r="M15" s="268"/>
    </row>
    <row r="16" ht="12.75">
      <c r="I16" s="269">
        <f>SUM(I9:I15)</f>
        <v>536062.0634920634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="148" zoomScaleNormal="148" zoomScalePageLayoutView="0" workbookViewId="0" topLeftCell="A1">
      <selection activeCell="K16" sqref="K16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51"/>
      <c r="D1" s="270"/>
      <c r="E1" s="270"/>
      <c r="F1" s="270"/>
      <c r="G1" s="270"/>
      <c r="H1" s="270"/>
    </row>
    <row r="2" spans="1:10" ht="12.75">
      <c r="A2" s="251"/>
      <c r="B2" s="325" t="s">
        <v>208</v>
      </c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251"/>
      <c r="I3" s="271"/>
      <c r="J3" s="272">
        <v>40391</v>
      </c>
    </row>
    <row r="4" spans="1:10" ht="12.75">
      <c r="A4" s="326" t="s">
        <v>126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3.5" thickBot="1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0" ht="12.75">
      <c r="A6" s="327" t="s">
        <v>249</v>
      </c>
      <c r="B6" s="255" t="s">
        <v>223</v>
      </c>
      <c r="C6" s="255"/>
      <c r="D6" s="273"/>
      <c r="E6" s="255"/>
      <c r="F6" s="255"/>
      <c r="G6" s="255"/>
      <c r="H6" s="329" t="s">
        <v>250</v>
      </c>
      <c r="I6" s="327" t="s">
        <v>251</v>
      </c>
      <c r="J6" s="327" t="s">
        <v>252</v>
      </c>
    </row>
    <row r="7" spans="1:10" ht="12.75">
      <c r="A7" s="328"/>
      <c r="B7" s="258" t="s">
        <v>253</v>
      </c>
      <c r="C7" s="258" t="s">
        <v>219</v>
      </c>
      <c r="D7" s="274" t="s">
        <v>254</v>
      </c>
      <c r="E7" s="258" t="s">
        <v>221</v>
      </c>
      <c r="F7" s="258" t="s">
        <v>222</v>
      </c>
      <c r="G7" s="258" t="s">
        <v>255</v>
      </c>
      <c r="H7" s="330"/>
      <c r="I7" s="328"/>
      <c r="J7" s="328"/>
    </row>
    <row r="8" spans="1:10" s="176" customFormat="1" ht="12.75">
      <c r="A8" s="275">
        <v>1</v>
      </c>
      <c r="B8" s="276" t="s">
        <v>256</v>
      </c>
      <c r="C8" s="277" t="s">
        <v>238</v>
      </c>
      <c r="D8" s="277">
        <v>20432</v>
      </c>
      <c r="E8" s="277">
        <v>178</v>
      </c>
      <c r="F8" s="277">
        <v>27</v>
      </c>
      <c r="G8" s="277" t="s">
        <v>257</v>
      </c>
      <c r="H8" s="278">
        <v>15775.49</v>
      </c>
      <c r="I8" s="277" t="s">
        <v>258</v>
      </c>
      <c r="J8" s="277" t="s">
        <v>184</v>
      </c>
    </row>
    <row r="9" spans="1:10" s="176" customFormat="1" ht="12.75">
      <c r="A9" s="275">
        <v>2</v>
      </c>
      <c r="B9" s="276" t="s">
        <v>259</v>
      </c>
      <c r="C9" s="277" t="s">
        <v>234</v>
      </c>
      <c r="D9" s="277">
        <v>1894</v>
      </c>
      <c r="E9" s="277">
        <v>61.45</v>
      </c>
      <c r="F9" s="277">
        <v>16</v>
      </c>
      <c r="G9" s="277" t="s">
        <v>260</v>
      </c>
      <c r="H9" s="278">
        <v>269.9</v>
      </c>
      <c r="I9" s="277" t="s">
        <v>261</v>
      </c>
      <c r="J9" s="277" t="s">
        <v>184</v>
      </c>
    </row>
    <row r="10" spans="1:10" s="176" customFormat="1" ht="12.75">
      <c r="A10" s="275">
        <v>3</v>
      </c>
      <c r="B10" s="276" t="s">
        <v>262</v>
      </c>
      <c r="C10" s="277" t="s">
        <v>263</v>
      </c>
      <c r="D10" s="277">
        <v>2922</v>
      </c>
      <c r="E10" s="277">
        <v>76.5</v>
      </c>
      <c r="F10" s="277">
        <v>18</v>
      </c>
      <c r="G10" s="277" t="s">
        <v>264</v>
      </c>
      <c r="H10" s="278">
        <v>401.5</v>
      </c>
      <c r="I10" s="277" t="s">
        <v>184</v>
      </c>
      <c r="J10" s="277" t="s">
        <v>261</v>
      </c>
    </row>
    <row r="11" spans="1:10" s="176" customFormat="1" ht="12.75">
      <c r="A11" s="275">
        <v>4</v>
      </c>
      <c r="B11" s="276" t="s">
        <v>259</v>
      </c>
      <c r="C11" s="277" t="s">
        <v>234</v>
      </c>
      <c r="D11" s="277">
        <v>1894</v>
      </c>
      <c r="E11" s="277">
        <v>61.45</v>
      </c>
      <c r="F11" s="277">
        <v>16</v>
      </c>
      <c r="G11" s="277" t="s">
        <v>265</v>
      </c>
      <c r="H11" s="278">
        <v>282.98</v>
      </c>
      <c r="I11" s="277" t="s">
        <v>184</v>
      </c>
      <c r="J11" s="277" t="s">
        <v>261</v>
      </c>
    </row>
    <row r="12" spans="1:10" s="176" customFormat="1" ht="12.75">
      <c r="A12" s="275">
        <v>5</v>
      </c>
      <c r="B12" s="276" t="s">
        <v>266</v>
      </c>
      <c r="C12" s="277" t="s">
        <v>267</v>
      </c>
      <c r="D12" s="277">
        <v>2542</v>
      </c>
      <c r="E12" s="277">
        <v>67.93</v>
      </c>
      <c r="F12" s="277">
        <v>17</v>
      </c>
      <c r="G12" s="277" t="s">
        <v>265</v>
      </c>
      <c r="H12" s="278">
        <v>442.65</v>
      </c>
      <c r="I12" s="277" t="s">
        <v>261</v>
      </c>
      <c r="J12" s="277" t="s">
        <v>184</v>
      </c>
    </row>
    <row r="13" spans="1:10" s="176" customFormat="1" ht="12.75">
      <c r="A13" s="275">
        <v>6</v>
      </c>
      <c r="B13" s="276" t="s">
        <v>268</v>
      </c>
      <c r="C13" s="277" t="s">
        <v>267</v>
      </c>
      <c r="D13" s="277">
        <v>1765</v>
      </c>
      <c r="E13" s="277">
        <v>57.12</v>
      </c>
      <c r="F13" s="277">
        <v>16.15</v>
      </c>
      <c r="G13" s="277" t="s">
        <v>265</v>
      </c>
      <c r="H13" s="278">
        <v>431.3</v>
      </c>
      <c r="I13" s="277" t="s">
        <v>261</v>
      </c>
      <c r="J13" s="277" t="s">
        <v>184</v>
      </c>
    </row>
    <row r="14" spans="1:10" s="176" customFormat="1" ht="12.75">
      <c r="A14" s="275">
        <v>7</v>
      </c>
      <c r="B14" s="276" t="s">
        <v>269</v>
      </c>
      <c r="C14" s="277" t="s">
        <v>270</v>
      </c>
      <c r="D14" s="277">
        <v>4531</v>
      </c>
      <c r="E14" s="277">
        <v>90.37</v>
      </c>
      <c r="F14" s="277">
        <v>18</v>
      </c>
      <c r="G14" s="277" t="s">
        <v>270</v>
      </c>
      <c r="H14" s="278">
        <v>75</v>
      </c>
      <c r="I14" s="277" t="s">
        <v>184</v>
      </c>
      <c r="J14" s="277" t="s">
        <v>261</v>
      </c>
    </row>
    <row r="15" spans="1:10" s="176" customFormat="1" ht="12.75">
      <c r="A15" s="275">
        <v>8</v>
      </c>
      <c r="B15" s="276" t="s">
        <v>271</v>
      </c>
      <c r="C15" s="277" t="s">
        <v>238</v>
      </c>
      <c r="D15" s="277">
        <v>5565</v>
      </c>
      <c r="E15" s="277">
        <v>106.99</v>
      </c>
      <c r="F15" s="277">
        <v>17.6</v>
      </c>
      <c r="G15" s="277" t="s">
        <v>231</v>
      </c>
      <c r="H15" s="278">
        <v>5240.086</v>
      </c>
      <c r="I15" s="277" t="s">
        <v>272</v>
      </c>
      <c r="J15" s="277" t="s">
        <v>184</v>
      </c>
    </row>
    <row r="16" spans="1:10" s="176" customFormat="1" ht="12.75">
      <c r="A16" s="275">
        <v>9</v>
      </c>
      <c r="B16" s="276" t="s">
        <v>273</v>
      </c>
      <c r="C16" s="277" t="s">
        <v>234</v>
      </c>
      <c r="D16" s="277">
        <v>2537</v>
      </c>
      <c r="E16" s="277">
        <v>67.93</v>
      </c>
      <c r="F16" s="277">
        <v>17</v>
      </c>
      <c r="G16" s="277" t="s">
        <v>265</v>
      </c>
      <c r="H16" s="278">
        <v>252.02</v>
      </c>
      <c r="I16" s="277" t="s">
        <v>184</v>
      </c>
      <c r="J16" s="277" t="s">
        <v>261</v>
      </c>
    </row>
    <row r="17" spans="1:10" s="176" customFormat="1" ht="12.75">
      <c r="A17" s="275">
        <v>10</v>
      </c>
      <c r="B17" s="276" t="s">
        <v>274</v>
      </c>
      <c r="C17" s="277" t="s">
        <v>263</v>
      </c>
      <c r="D17" s="277">
        <v>2466</v>
      </c>
      <c r="E17" s="277">
        <v>65.89</v>
      </c>
      <c r="F17" s="277">
        <v>17</v>
      </c>
      <c r="G17" s="277" t="s">
        <v>265</v>
      </c>
      <c r="H17" s="278">
        <v>644.69</v>
      </c>
      <c r="I17" s="277" t="s">
        <v>184</v>
      </c>
      <c r="J17" s="277" t="s">
        <v>261</v>
      </c>
    </row>
    <row r="18" spans="1:10" s="176" customFormat="1" ht="12.75">
      <c r="A18" s="275">
        <v>11</v>
      </c>
      <c r="B18" s="276" t="s">
        <v>275</v>
      </c>
      <c r="C18" s="277" t="s">
        <v>267</v>
      </c>
      <c r="D18" s="277">
        <v>750</v>
      </c>
      <c r="E18" s="277">
        <v>50.65</v>
      </c>
      <c r="F18" s="277">
        <v>12</v>
      </c>
      <c r="G18" s="277" t="s">
        <v>265</v>
      </c>
      <c r="H18" s="278">
        <v>10</v>
      </c>
      <c r="I18" s="277" t="s">
        <v>184</v>
      </c>
      <c r="J18" s="277" t="s">
        <v>261</v>
      </c>
    </row>
    <row r="19" spans="1:10" s="176" customFormat="1" ht="12.75">
      <c r="A19" s="275">
        <v>12</v>
      </c>
      <c r="B19" s="276" t="s">
        <v>275</v>
      </c>
      <c r="C19" s="277" t="s">
        <v>267</v>
      </c>
      <c r="D19" s="277">
        <v>750</v>
      </c>
      <c r="E19" s="277">
        <v>50.65</v>
      </c>
      <c r="F19" s="277">
        <v>12</v>
      </c>
      <c r="G19" s="277" t="s">
        <v>265</v>
      </c>
      <c r="H19" s="278">
        <v>30</v>
      </c>
      <c r="I19" s="277" t="s">
        <v>184</v>
      </c>
      <c r="J19" s="277" t="s">
        <v>261</v>
      </c>
    </row>
    <row r="20" spans="1:10" s="176" customFormat="1" ht="12.75">
      <c r="A20" s="275">
        <v>13</v>
      </c>
      <c r="B20" s="276" t="s">
        <v>276</v>
      </c>
      <c r="C20" s="277" t="s">
        <v>267</v>
      </c>
      <c r="D20" s="277">
        <v>96.59</v>
      </c>
      <c r="E20" s="277">
        <v>25.31</v>
      </c>
      <c r="F20" s="277">
        <v>6</v>
      </c>
      <c r="G20" s="277" t="s">
        <v>277</v>
      </c>
      <c r="H20" s="278">
        <v>3</v>
      </c>
      <c r="I20" s="277" t="s">
        <v>184</v>
      </c>
      <c r="J20" s="277" t="s">
        <v>261</v>
      </c>
    </row>
    <row r="21" spans="1:10" s="176" customFormat="1" ht="12.75">
      <c r="A21" s="275">
        <v>14</v>
      </c>
      <c r="B21" s="276" t="s">
        <v>266</v>
      </c>
      <c r="C21" s="277" t="s">
        <v>267</v>
      </c>
      <c r="D21" s="277">
        <v>2542</v>
      </c>
      <c r="E21" s="277">
        <v>67.93</v>
      </c>
      <c r="F21" s="277">
        <v>17</v>
      </c>
      <c r="G21" s="277" t="s">
        <v>265</v>
      </c>
      <c r="H21" s="278">
        <v>540</v>
      </c>
      <c r="I21" s="277" t="s">
        <v>261</v>
      </c>
      <c r="J21" s="277" t="s">
        <v>184</v>
      </c>
    </row>
    <row r="22" spans="1:10" ht="12.75">
      <c r="A22" s="275">
        <v>15</v>
      </c>
      <c r="B22" s="276" t="s">
        <v>278</v>
      </c>
      <c r="C22" s="277" t="s">
        <v>234</v>
      </c>
      <c r="D22" s="277">
        <v>2428</v>
      </c>
      <c r="E22" s="277">
        <v>64.15</v>
      </c>
      <c r="F22" s="277">
        <v>17</v>
      </c>
      <c r="G22" s="277" t="s">
        <v>265</v>
      </c>
      <c r="H22" s="278">
        <v>590.72</v>
      </c>
      <c r="I22" s="277" t="s">
        <v>184</v>
      </c>
      <c r="J22" s="277" t="s">
        <v>261</v>
      </c>
    </row>
    <row r="23" spans="1:10" ht="12.75">
      <c r="A23" s="275">
        <v>16</v>
      </c>
      <c r="B23" s="276" t="s">
        <v>273</v>
      </c>
      <c r="C23" s="277" t="s">
        <v>234</v>
      </c>
      <c r="D23" s="277">
        <v>2537</v>
      </c>
      <c r="E23" s="277">
        <v>67.93</v>
      </c>
      <c r="F23" s="277">
        <v>17</v>
      </c>
      <c r="G23" s="277" t="s">
        <v>265</v>
      </c>
      <c r="H23" s="278">
        <v>329.007</v>
      </c>
      <c r="I23" s="277" t="s">
        <v>184</v>
      </c>
      <c r="J23" s="277" t="s">
        <v>261</v>
      </c>
    </row>
    <row r="24" spans="1:10" ht="12.75">
      <c r="A24" s="275">
        <v>17</v>
      </c>
      <c r="B24" s="276" t="s">
        <v>279</v>
      </c>
      <c r="C24" s="277" t="s">
        <v>280</v>
      </c>
      <c r="D24" s="277">
        <v>1815</v>
      </c>
      <c r="E24" s="277">
        <v>67.19</v>
      </c>
      <c r="F24" s="277">
        <v>16</v>
      </c>
      <c r="G24" s="277" t="s">
        <v>265</v>
      </c>
      <c r="H24" s="278">
        <v>20</v>
      </c>
      <c r="I24" s="277" t="s">
        <v>184</v>
      </c>
      <c r="J24" s="277" t="s">
        <v>261</v>
      </c>
    </row>
    <row r="25" spans="1:10" ht="12.75">
      <c r="A25" s="275">
        <v>18</v>
      </c>
      <c r="B25" s="276" t="s">
        <v>281</v>
      </c>
      <c r="C25" s="277" t="s">
        <v>267</v>
      </c>
      <c r="D25" s="277">
        <v>482</v>
      </c>
      <c r="E25" s="277">
        <v>50.38</v>
      </c>
      <c r="F25" s="277">
        <v>10</v>
      </c>
      <c r="G25" s="277" t="s">
        <v>265</v>
      </c>
      <c r="H25" s="278">
        <v>80</v>
      </c>
      <c r="I25" s="277" t="s">
        <v>261</v>
      </c>
      <c r="J25" s="277" t="s">
        <v>184</v>
      </c>
    </row>
    <row r="26" spans="1:10" ht="12.75">
      <c r="A26" s="275">
        <v>19</v>
      </c>
      <c r="B26" s="276" t="s">
        <v>282</v>
      </c>
      <c r="C26" s="277" t="s">
        <v>267</v>
      </c>
      <c r="D26" s="277">
        <v>337</v>
      </c>
      <c r="E26" s="277">
        <v>50.24</v>
      </c>
      <c r="F26" s="277">
        <v>9</v>
      </c>
      <c r="G26" s="277" t="s">
        <v>277</v>
      </c>
      <c r="H26" s="278">
        <v>80</v>
      </c>
      <c r="I26" s="277" t="s">
        <v>261</v>
      </c>
      <c r="J26" s="277" t="s">
        <v>184</v>
      </c>
    </row>
    <row r="27" spans="1:10" ht="12.75">
      <c r="A27" s="275">
        <v>20</v>
      </c>
      <c r="B27" s="276" t="s">
        <v>283</v>
      </c>
      <c r="C27" s="277" t="s">
        <v>267</v>
      </c>
      <c r="D27" s="277">
        <v>1943</v>
      </c>
      <c r="E27" s="277">
        <v>58.6</v>
      </c>
      <c r="F27" s="277">
        <v>16</v>
      </c>
      <c r="G27" s="277" t="s">
        <v>265</v>
      </c>
      <c r="H27" s="278">
        <v>126</v>
      </c>
      <c r="I27" s="277" t="s">
        <v>261</v>
      </c>
      <c r="J27" s="277" t="s">
        <v>184</v>
      </c>
    </row>
    <row r="28" ht="12.75">
      <c r="H28" s="279">
        <f>SUM(H8:H27)</f>
        <v>25624.343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2010-10-07T19:16:02Z</dcterms:modified>
  <cp:category/>
  <cp:version/>
  <cp:contentType/>
  <cp:contentStatus/>
</cp:coreProperties>
</file>