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195" windowHeight="9465" firstSheet="4" activeTab="4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state="hidden" r:id="rId4"/>
    <sheet name="mpm02" sheetId="5" r:id="rId5"/>
    <sheet name="MPM03A  " sheetId="6" state="hidden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<sst xmlns="http://schemas.openxmlformats.org/spreadsheetml/2006/main" count="653" uniqueCount="278">
  <si>
    <t>Serie Mensual de Movimiento Portuario 2010</t>
  </si>
  <si>
    <t>C O N C E P T O</t>
  </si>
  <si>
    <t xml:space="preserve"> Acumulado Ene- Dic. 2010</t>
  </si>
  <si>
    <t xml:space="preserve"> Acumulado Ene- Dic 2009</t>
  </si>
  <si>
    <t xml:space="preserve">  </t>
  </si>
  <si>
    <t xml:space="preserve">ARRIBO DE EMBARCACIONES </t>
  </si>
  <si>
    <t>Terminal de Abastecimiento (Off Shore)**</t>
  </si>
  <si>
    <t>Terminal de Usos Múltiples con carga</t>
  </si>
  <si>
    <t>Terminal de Usos Múltiples sin carga</t>
  </si>
  <si>
    <t>Monoboyas (Petroleros)</t>
  </si>
  <si>
    <t>BUQUES OPERADOS</t>
  </si>
  <si>
    <t>Terminal de Usos Múltiples (Carga comercial)</t>
  </si>
  <si>
    <t>Terminal de Usos Múltiples (Sin carga)</t>
  </si>
  <si>
    <t>Terminal de Abastecimiento (Buque tanque)</t>
  </si>
  <si>
    <t>Otros (+)</t>
  </si>
  <si>
    <t xml:space="preserve">MOVIMIENTO DE CARGA </t>
  </si>
  <si>
    <t>Por tipo de trafico (Toneladas)</t>
  </si>
  <si>
    <t>Altura</t>
  </si>
  <si>
    <t xml:space="preserve">      Importación</t>
  </si>
  <si>
    <t xml:space="preserve">      Exportación</t>
  </si>
  <si>
    <t>Off shore (*)</t>
  </si>
  <si>
    <t>Cabotaje (T.Abast. diesel)</t>
  </si>
  <si>
    <t>Cabotaje de entrada (TUM)</t>
  </si>
  <si>
    <t>Cabotaje de salida (TUM)</t>
  </si>
  <si>
    <t>Por tipo de carga (Toneladas)</t>
  </si>
  <si>
    <t>General suelta (Altura TUM)</t>
  </si>
  <si>
    <t>General Suelta (Cabotaje TUM)</t>
  </si>
  <si>
    <t>General Contenerizada (TUM)</t>
  </si>
  <si>
    <t>Granel Agrícola (Altura TUM)</t>
  </si>
  <si>
    <t>Granel Mineral (TUM)</t>
  </si>
  <si>
    <t>Carga General Off Shore (T. Abast.)</t>
  </si>
  <si>
    <t>Fluidos (TUM)</t>
  </si>
  <si>
    <t>Fluidos (T. Abast.)</t>
  </si>
  <si>
    <t>Petróleo y derivados</t>
  </si>
  <si>
    <t>Contenedores (TEUS)</t>
  </si>
  <si>
    <t>Importación</t>
  </si>
  <si>
    <t>Exportación</t>
  </si>
  <si>
    <t>Cabotaje de entrada</t>
  </si>
  <si>
    <t>Cabotaje de salida</t>
  </si>
  <si>
    <t xml:space="preserve">Vehículos automotores </t>
  </si>
  <si>
    <t>Embarque/Desembarque de pasajeros</t>
  </si>
  <si>
    <t>Embarques</t>
  </si>
  <si>
    <t>Desembarques</t>
  </si>
  <si>
    <t>Transbordadores</t>
  </si>
  <si>
    <t>Pasajeros</t>
  </si>
  <si>
    <t>Pasajeros en Cruceros</t>
  </si>
  <si>
    <t>Tránsito</t>
  </si>
  <si>
    <t>Desembarcados</t>
  </si>
  <si>
    <t>Embarcados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</si>
  <si>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</si>
  <si>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</si>
  <si>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</si>
  <si>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</si>
  <si>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</si>
  <si>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BUQUES OPERADOS: Se refiere a los movimientos de enmienda que realiza una embarcación en su arribo, al pasarse de una terminal a otra (TUM, Terminal de Abastecimiento) sin salir del puerto.</t>
  </si>
  <si>
    <t>Movimiento de Embarcaciones (Arribos) en Terminal de Abastecimiento  2010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</si>
  <si>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</si>
  <si>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</si>
  <si>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</si>
  <si>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</si>
  <si>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</si>
  <si>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</si>
  <si>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</si>
  <si>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</si>
  <si>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</si>
  <si>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</si>
  <si>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</si>
  <si>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</si>
  <si>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</si>
  <si>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</si>
  <si>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</si>
  <si>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</si>
  <si>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</si>
  <si>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</si>
  <si>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</si>
  <si>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</si>
  <si>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</si>
  <si>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Movimiento de Embarcaciones (Arribos) Terminal de Usos Múltiples 2010</t>
  </si>
  <si>
    <t>Chalanes/barcazas/dragas</t>
  </si>
  <si>
    <t>Buque Motor</t>
  </si>
  <si>
    <t>Crucero</t>
  </si>
  <si>
    <t>Plataformas</t>
  </si>
  <si>
    <t>Movimiento de Embarcaciones en el área de Monoboyas 2010</t>
  </si>
  <si>
    <t>Movimiento mensual de carga de crudo en Monoboyas por calidad de producto 2010</t>
  </si>
  <si>
    <t>Producto</t>
  </si>
  <si>
    <t>Maya</t>
  </si>
  <si>
    <t>Itsmo</t>
  </si>
  <si>
    <t>Olmeca</t>
  </si>
  <si>
    <t>* Preliminar</t>
  </si>
  <si>
    <t>*Volumen de carga en toneladas</t>
  </si>
  <si>
    <t>Insumos transportados por PEMEX  Exploración y Producción al área de Plataformas por el Puerto de Dos Bocas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</si>
  <si>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</si>
  <si>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</si>
  <si>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</si>
  <si>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</si>
  <si>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</si>
  <si>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>Movimiento mensual de carga Cabotaje en Terminal de Abastecimiento 2010</t>
  </si>
  <si>
    <t xml:space="preserve"> Producto</t>
  </si>
  <si>
    <t xml:space="preserve">Fluídos petroleros </t>
  </si>
  <si>
    <t>Movimiento mensual de carga de Altura en la Terminal de Usos Multiples  2010</t>
  </si>
  <si>
    <t>General Importación</t>
  </si>
  <si>
    <t>General exportación</t>
  </si>
  <si>
    <t>Mineral unitizada</t>
  </si>
  <si>
    <t>Graneles (Agrícola/Mineral)</t>
  </si>
  <si>
    <t>Contenerizada (tons)</t>
  </si>
  <si>
    <t xml:space="preserve">Contenedores (TEUS) </t>
  </si>
  <si>
    <t>Fluidos</t>
  </si>
  <si>
    <t>Movimiento mensual de carga Cabotaje en Terminal de Usos Múltiples 2010</t>
  </si>
  <si>
    <t>Carga General Entrada</t>
  </si>
  <si>
    <t>Carga General Salida</t>
  </si>
  <si>
    <t>Carga Mineral (Barita y Grava)</t>
  </si>
  <si>
    <t>Contenerizada</t>
  </si>
  <si>
    <t>Cont. (TEUS) pzs.</t>
  </si>
  <si>
    <t>Embarque y desembarque de pasajeros en la Terminal de Usos Múltiples 2010</t>
  </si>
  <si>
    <t>Pasajeros en cruceros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</si>
  <si>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</si>
  <si>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</si>
  <si>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</si>
  <si>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</si>
  <si>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</si>
  <si>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</si>
  <si>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DICIEMBRE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</si>
  <si>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</si>
  <si>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</si>
  <si>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</si>
  <si>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</si>
  <si>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</si>
  <si>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</si>
  <si>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</si>
  <si>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</si>
  <si>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</si>
  <si>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</si>
  <si>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</si>
  <si>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</si>
  <si>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</si>
  <si>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</si>
  <si>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</si>
  <si>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</si>
  <si>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</si>
  <si>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</si>
  <si>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</si>
  <si>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</si>
  <si>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</si>
  <si>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</si>
  <si>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</si>
  <si>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</si>
  <si>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</si>
  <si>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</si>
  <si>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</si>
  <si>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</si>
  <si>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</si>
  <si>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</si>
  <si>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</si>
  <si>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</si>
  <si>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</si>
  <si>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</si>
  <si>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</si>
  <si>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</si>
  <si>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Lec. Fausto A. Camargo Parra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</si>
  <si>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</si>
  <si>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</si>
  <si>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</si>
  <si>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</si>
  <si>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</si>
  <si>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</si>
  <si>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</si>
  <si>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</si>
  <si>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</si>
  <si>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</si>
  <si>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</si>
  <si>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</si>
  <si>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</si>
  <si>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</si>
  <si>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</si>
  <si>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</si>
  <si>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</si>
  <si>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</si>
  <si>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</si>
  <si>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</si>
  <si>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</si>
  <si>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</si>
  <si>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</si>
  <si>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</si>
  <si>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</si>
  <si>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</si>
  <si>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</si>
  <si>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</si>
  <si>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</si>
  <si>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</si>
  <si>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</si>
  <si>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</si>
  <si>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</si>
  <si>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</si>
  <si>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</si>
  <si>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</si>
  <si>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</si>
  <si>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</si>
  <si>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</si>
  <si>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</si>
  <si>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</si>
  <si>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</si>
  <si>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</si>
  <si>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</si>
  <si>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</si>
  <si>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</si>
  <si>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</si>
  <si>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</si>
  <si>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</si>
  <si>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</si>
  <si>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</si>
  <si>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</si>
  <si>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</si>
  <si>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CONSTITUTION SPIRIT</t>
  </si>
  <si>
    <t>ISLAS MARSHALL</t>
  </si>
  <si>
    <t>BUQUE TANQUE</t>
  </si>
  <si>
    <t>18 X 28</t>
  </si>
  <si>
    <t>ESTADOS UNIDOS</t>
  </si>
  <si>
    <t>TAMARA</t>
  </si>
  <si>
    <t>MALTA</t>
  </si>
  <si>
    <t>ACTION</t>
  </si>
  <si>
    <t>NORUEGA</t>
  </si>
  <si>
    <t>KYEEMA SPIRIT</t>
  </si>
  <si>
    <t>BAHAMAS</t>
  </si>
  <si>
    <t>SANKO ABILITY</t>
  </si>
  <si>
    <t>LIBERIA</t>
  </si>
  <si>
    <t>ASTRO SCULPTOR</t>
  </si>
  <si>
    <t>GRECIA</t>
  </si>
  <si>
    <t>SAIPH STAR</t>
  </si>
  <si>
    <t>CHINA</t>
  </si>
  <si>
    <t>SENTINEL SPIRIT</t>
  </si>
  <si>
    <t>OVERSEAS ELIANE</t>
  </si>
  <si>
    <t>ASTRO ARCTURUS</t>
  </si>
  <si>
    <t>IZUMO PRINCESS</t>
  </si>
  <si>
    <t>GRIEGO</t>
  </si>
  <si>
    <t>SANKO ADVANCE</t>
  </si>
  <si>
    <t>ASTRO ANTARES</t>
  </si>
  <si>
    <t>EAGLE ANAHEIM</t>
  </si>
  <si>
    <t>SINGAPUR</t>
  </si>
  <si>
    <t>EAGLE TOLEDO</t>
  </si>
  <si>
    <t>REPUBLICA DOMINICANA</t>
  </si>
  <si>
    <t>VALBRUNA</t>
  </si>
  <si>
    <t>ITALIA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</si>
  <si>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</si>
  <si>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</si>
  <si>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</si>
  <si>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</si>
  <si>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</si>
  <si>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</si>
  <si>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</si>
  <si>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</si>
  <si>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PUNTA DELGADA</t>
  </si>
  <si>
    <t>MEXICO</t>
  </si>
  <si>
    <t>ABASTECEDOR</t>
  </si>
  <si>
    <t>AREA DE PLATAFORMAS</t>
  </si>
  <si>
    <t>DOLLART</t>
  </si>
  <si>
    <t>GIBRALTAR</t>
  </si>
  <si>
    <t>BUQUE MOTOR</t>
  </si>
  <si>
    <t>HOUSTON TEXAS</t>
  </si>
  <si>
    <t>PING HAI WAN</t>
  </si>
  <si>
    <t>PANAMA</t>
  </si>
  <si>
    <t>HOUSTON</t>
  </si>
  <si>
    <t>IKAN SEPAT</t>
  </si>
  <si>
    <t>TAURO</t>
  </si>
  <si>
    <t>UOS CHALLENGER</t>
  </si>
  <si>
    <t>REMOLCADOR ABASTECEDOR</t>
  </si>
  <si>
    <t>ISLA DEL TORO</t>
  </si>
  <si>
    <t>CHOCA</t>
  </si>
  <si>
    <t>MEXICANA</t>
  </si>
  <si>
    <t>LANCHA DE PASAJE</t>
  </si>
  <si>
    <t>BITU MOUNTAIN</t>
  </si>
  <si>
    <t>CHIPRE</t>
  </si>
  <si>
    <t>MOBILE ALABAMA</t>
  </si>
  <si>
    <t xml:space="preserve">HOUSTON </t>
  </si>
  <si>
    <t>PUNTILLA</t>
  </si>
  <si>
    <t>PALIZADA</t>
  </si>
  <si>
    <t>TONALA</t>
  </si>
  <si>
    <t>ISLA MONSERRAT</t>
  </si>
  <si>
    <t>ZHEN ZHU WAN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</si>
</sst>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#,##0.00_ ;[Red]\-#,##0.00\ "/>
    <numFmt numFmtId="167" formatCode="#,##0;[Red]#,##0"/>
    <numFmt numFmtId="168" formatCode="#,##0.000"/>
    <numFmt numFmtId="169" formatCode="0.000"/>
    <numFmt numFmtId="170" formatCode="0.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/>
      <top style="medium">
        <color indexed="22"/>
      </top>
      <bottom style="medium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medium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medium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medium">
        <color indexed="22"/>
      </right>
      <top style="medium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/>
      <top/>
      <bottom style="medium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medium">
        <color indexed="55"/>
      </top>
      <bottom style="medium">
        <color indexed="55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165" fontId="0" fillId="0" borderId="0" applyFon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5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13" xfId="0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3" xfId="47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34" borderId="13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4" fontId="9" fillId="0" borderId="13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164" fontId="9" fillId="0" borderId="13" xfId="47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2" fillId="33" borderId="22" xfId="0" applyFont="1" applyFill="1" applyBorder="1" applyAlignment="1">
      <alignment/>
    </xf>
    <xf numFmtId="0" fontId="12" fillId="33" borderId="2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6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3" fontId="15" fillId="33" borderId="2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5" fillId="33" borderId="18" xfId="0" applyFont="1" applyFill="1" applyBorder="1" applyAlignment="1">
      <alignment/>
    </xf>
    <xf numFmtId="0" fontId="15" fillId="33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5" fillId="33" borderId="21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4" fillId="0" borderId="16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5" fillId="33" borderId="18" xfId="0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2" fillId="33" borderId="29" xfId="0" applyFont="1" applyFill="1" applyBorder="1" applyAlignment="1">
      <alignment/>
    </xf>
    <xf numFmtId="0" fontId="12" fillId="33" borderId="30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justify" vertical="top" wrapText="1"/>
    </xf>
    <xf numFmtId="3" fontId="7" fillId="0" borderId="15" xfId="0" applyNumberFormat="1" applyFont="1" applyFill="1" applyBorder="1" applyAlignment="1">
      <alignment/>
    </xf>
    <xf numFmtId="3" fontId="7" fillId="34" borderId="15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34" borderId="24" xfId="0" applyNumberFormat="1" applyFont="1" applyFill="1" applyBorder="1" applyAlignment="1">
      <alignment/>
    </xf>
    <xf numFmtId="3" fontId="12" fillId="33" borderId="25" xfId="0" applyNumberFormat="1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0" fontId="12" fillId="33" borderId="18" xfId="0" applyFont="1" applyFill="1" applyBorder="1" applyAlignment="1">
      <alignment/>
    </xf>
    <xf numFmtId="4" fontId="5" fillId="33" borderId="31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33" borderId="32" xfId="0" applyFont="1" applyFill="1" applyBorder="1" applyAlignment="1">
      <alignment/>
    </xf>
    <xf numFmtId="0" fontId="12" fillId="33" borderId="33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vertical="center" wrapText="1"/>
    </xf>
    <xf numFmtId="4" fontId="14" fillId="0" borderId="15" xfId="0" applyNumberFormat="1" applyFont="1" applyFill="1" applyBorder="1" applyAlignment="1">
      <alignment horizontal="right"/>
    </xf>
    <xf numFmtId="4" fontId="14" fillId="34" borderId="24" xfId="0" applyNumberFormat="1" applyFont="1" applyFill="1" applyBorder="1" applyAlignment="1">
      <alignment horizontal="right"/>
    </xf>
    <xf numFmtId="4" fontId="14" fillId="0" borderId="24" xfId="0" applyNumberFormat="1" applyFont="1" applyFill="1" applyBorder="1" applyAlignment="1">
      <alignment horizontal="right"/>
    </xf>
    <xf numFmtId="4" fontId="12" fillId="33" borderId="25" xfId="0" applyNumberFormat="1" applyFont="1" applyFill="1" applyBorder="1" applyAlignment="1">
      <alignment horizontal="right"/>
    </xf>
    <xf numFmtId="4" fontId="13" fillId="0" borderId="0" xfId="0" applyNumberFormat="1" applyFont="1" applyAlignment="1">
      <alignment/>
    </xf>
    <xf numFmtId="4" fontId="12" fillId="33" borderId="21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 horizontal="right" wrapText="1"/>
    </xf>
    <xf numFmtId="4" fontId="12" fillId="33" borderId="15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/>
    </xf>
    <xf numFmtId="4" fontId="14" fillId="0" borderId="13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0" fontId="10" fillId="0" borderId="24" xfId="0" applyFont="1" applyFill="1" applyBorder="1" applyAlignment="1">
      <alignment/>
    </xf>
    <xf numFmtId="4" fontId="14" fillId="0" borderId="35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/>
    </xf>
    <xf numFmtId="3" fontId="12" fillId="33" borderId="21" xfId="0" applyNumberFormat="1" applyFont="1" applyFill="1" applyBorder="1" applyAlignment="1">
      <alignment horizontal="right"/>
    </xf>
    <xf numFmtId="4" fontId="12" fillId="33" borderId="36" xfId="0" applyNumberFormat="1" applyFont="1" applyFill="1" applyBorder="1" applyAlignment="1">
      <alignment horizontal="right"/>
    </xf>
    <xf numFmtId="3" fontId="14" fillId="0" borderId="15" xfId="0" applyNumberFormat="1" applyFont="1" applyFill="1" applyBorder="1" applyAlignment="1">
      <alignment horizontal="right"/>
    </xf>
    <xf numFmtId="3" fontId="15" fillId="33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4" fillId="0" borderId="37" xfId="0" applyNumberFormat="1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4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4" fillId="34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24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4" fillId="0" borderId="39" xfId="0" applyFont="1" applyFill="1" applyBorder="1" applyAlignment="1">
      <alignment/>
    </xf>
    <xf numFmtId="4" fontId="24" fillId="0" borderId="40" xfId="0" applyNumberFormat="1" applyFont="1" applyFill="1" applyBorder="1" applyAlignment="1">
      <alignment horizontal="center"/>
    </xf>
    <xf numFmtId="4" fontId="24" fillId="0" borderId="39" xfId="0" applyNumberFormat="1" applyFont="1" applyFill="1" applyBorder="1" applyAlignment="1">
      <alignment horizontal="center"/>
    </xf>
    <xf numFmtId="3" fontId="24" fillId="0" borderId="4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29" fillId="0" borderId="0" xfId="0" applyFont="1" applyFill="1" applyAlignment="1">
      <alignment/>
    </xf>
    <xf numFmtId="0" fontId="0" fillId="0" borderId="37" xfId="0" applyFill="1" applyBorder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4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8" fontId="24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4" fillId="0" borderId="50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169" fontId="24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24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70" fontId="24" fillId="0" borderId="50" xfId="0" applyNumberFormat="1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46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4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29" fillId="0" borderId="0" xfId="0" applyFont="1" applyAlignment="1">
      <alignment horizontal="center"/>
    </xf>
    <xf numFmtId="0" fontId="30" fillId="35" borderId="55" xfId="0" applyFont="1" applyFill="1" applyBorder="1" applyAlignment="1">
      <alignment horizontal="center"/>
    </xf>
    <xf numFmtId="0" fontId="30" fillId="35" borderId="56" xfId="0" applyFont="1" applyFill="1" applyBorder="1" applyAlignment="1">
      <alignment horizontal="center"/>
    </xf>
    <xf numFmtId="0" fontId="31" fillId="35" borderId="56" xfId="0" applyFont="1" applyFill="1" applyBorder="1" applyAlignment="1">
      <alignment horizontal="center"/>
    </xf>
    <xf numFmtId="0" fontId="30" fillId="35" borderId="57" xfId="0" applyFont="1" applyFill="1" applyBorder="1" applyAlignment="1">
      <alignment horizontal="center"/>
    </xf>
    <xf numFmtId="0" fontId="30" fillId="35" borderId="58" xfId="0" applyFont="1" applyFill="1" applyBorder="1" applyAlignment="1">
      <alignment horizontal="center"/>
    </xf>
    <xf numFmtId="0" fontId="32" fillId="0" borderId="59" xfId="0" applyFont="1" applyFill="1" applyBorder="1" applyAlignment="1">
      <alignment horizontal="center"/>
    </xf>
    <xf numFmtId="4" fontId="32" fillId="0" borderId="59" xfId="0" applyNumberFormat="1" applyFont="1" applyFill="1" applyBorder="1" applyAlignment="1">
      <alignment horizontal="left"/>
    </xf>
    <xf numFmtId="4" fontId="32" fillId="0" borderId="59" xfId="0" applyNumberFormat="1" applyFont="1" applyFill="1" applyBorder="1" applyAlignment="1">
      <alignment horizontal="center"/>
    </xf>
    <xf numFmtId="4" fontId="72" fillId="0" borderId="59" xfId="0" applyNumberFormat="1" applyFont="1" applyFill="1" applyBorder="1" applyAlignment="1">
      <alignment horizontal="center"/>
    </xf>
    <xf numFmtId="1" fontId="72" fillId="0" borderId="5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center"/>
    </xf>
    <xf numFmtId="4" fontId="30" fillId="35" borderId="56" xfId="0" applyNumberFormat="1" applyFont="1" applyFill="1" applyBorder="1" applyAlignment="1">
      <alignment horizontal="center"/>
    </xf>
    <xf numFmtId="4" fontId="30" fillId="35" borderId="58" xfId="0" applyNumberFormat="1" applyFont="1" applyFill="1" applyBorder="1" applyAlignment="1">
      <alignment horizontal="center"/>
    </xf>
    <xf numFmtId="0" fontId="33" fillId="0" borderId="59" xfId="0" applyFont="1" applyFill="1" applyBorder="1" applyAlignment="1">
      <alignment horizontal="center"/>
    </xf>
    <xf numFmtId="0" fontId="33" fillId="0" borderId="59" xfId="0" applyFont="1" applyFill="1" applyBorder="1" applyAlignment="1">
      <alignment horizontal="left"/>
    </xf>
    <xf numFmtId="43" fontId="33" fillId="0" borderId="59" xfId="0" applyNumberFormat="1" applyFont="1" applyFill="1" applyBorder="1" applyAlignment="1">
      <alignment horizontal="center"/>
    </xf>
    <xf numFmtId="22" fontId="33" fillId="0" borderId="59" xfId="0" applyNumberFormat="1" applyFont="1" applyFill="1" applyBorder="1" applyAlignment="1">
      <alignment horizontal="left"/>
    </xf>
    <xf numFmtId="0" fontId="33" fillId="0" borderId="59" xfId="0" applyFont="1" applyFill="1" applyBorder="1" applyAlignment="1">
      <alignment/>
    </xf>
    <xf numFmtId="43" fontId="0" fillId="0" borderId="0" xfId="0" applyNumberFormat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4" fillId="0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24" fillId="0" borderId="48" xfId="0" applyNumberFormat="1" applyFont="1" applyFill="1" applyBorder="1" applyAlignment="1">
      <alignment horizontal="center"/>
    </xf>
    <xf numFmtId="4" fontId="24" fillId="0" borderId="49" xfId="0" applyNumberFormat="1" applyFont="1" applyFill="1" applyBorder="1" applyAlignment="1">
      <alignment horizontal="center"/>
    </xf>
    <xf numFmtId="4" fontId="24" fillId="0" borderId="37" xfId="0" applyNumberFormat="1" applyFont="1" applyFill="1" applyBorder="1" applyAlignment="1">
      <alignment horizontal="center"/>
    </xf>
    <xf numFmtId="0" fontId="24" fillId="0" borderId="37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166" fontId="24" fillId="0" borderId="48" xfId="0" applyNumberFormat="1" applyFont="1" applyFill="1" applyBorder="1" applyAlignment="1">
      <alignment horizontal="center"/>
    </xf>
    <xf numFmtId="166" fontId="24" fillId="0" borderId="49" xfId="0" applyNumberFormat="1" applyFont="1" applyFill="1" applyBorder="1" applyAlignment="1">
      <alignment horizontal="center"/>
    </xf>
    <xf numFmtId="3" fontId="24" fillId="0" borderId="37" xfId="0" applyNumberFormat="1" applyFont="1" applyFill="1" applyBorder="1" applyAlignment="1">
      <alignment horizontal="center"/>
    </xf>
    <xf numFmtId="3" fontId="24" fillId="0" borderId="48" xfId="0" applyNumberFormat="1" applyFont="1" applyFill="1" applyBorder="1" applyAlignment="1">
      <alignment horizontal="center"/>
    </xf>
    <xf numFmtId="3" fontId="24" fillId="0" borderId="49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24" fillId="0" borderId="38" xfId="0" applyNumberFormat="1" applyFont="1" applyFill="1" applyBorder="1" applyAlignment="1">
      <alignment horizontal="center"/>
    </xf>
    <xf numFmtId="0" fontId="24" fillId="0" borderId="38" xfId="0" applyNumberFormat="1" applyFont="1" applyFill="1" applyBorder="1" applyAlignment="1">
      <alignment horizontal="center"/>
    </xf>
    <xf numFmtId="4" fontId="24" fillId="0" borderId="39" xfId="0" applyNumberFormat="1" applyFont="1" applyFill="1" applyBorder="1" applyAlignment="1">
      <alignment horizontal="center"/>
    </xf>
    <xf numFmtId="3" fontId="24" fillId="0" borderId="39" xfId="0" applyNumberFormat="1" applyFont="1" applyFill="1" applyBorder="1" applyAlignment="1">
      <alignment horizontal="center"/>
    </xf>
    <xf numFmtId="49" fontId="24" fillId="0" borderId="60" xfId="0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left"/>
    </xf>
    <xf numFmtId="0" fontId="0" fillId="0" borderId="61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7" xfId="0" applyFill="1" applyBorder="1" applyAlignment="1">
      <alignment horizontal="center" vertical="center"/>
    </xf>
    <xf numFmtId="4" fontId="24" fillId="0" borderId="38" xfId="0" applyNumberFormat="1" applyFont="1" applyFill="1" applyBorder="1" applyAlignment="1">
      <alignment horizontal="center" vertical="center"/>
    </xf>
    <xf numFmtId="4" fontId="24" fillId="0" borderId="5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35" borderId="56" xfId="0" applyFont="1" applyFill="1" applyBorder="1" applyAlignment="1">
      <alignment horizontal="center"/>
    </xf>
    <xf numFmtId="0" fontId="30" fillId="35" borderId="58" xfId="0" applyFont="1" applyFill="1" applyBorder="1" applyAlignment="1">
      <alignment horizontal="center"/>
    </xf>
    <xf numFmtId="4" fontId="30" fillId="35" borderId="56" xfId="0" applyNumberFormat="1" applyFont="1" applyFill="1" applyBorder="1" applyAlignment="1">
      <alignment horizontal="center" wrapText="1"/>
    </xf>
    <xf numFmtId="4" fontId="30" fillId="35" borderId="58" xfId="0" applyNumberFormat="1" applyFont="1" applyFill="1" applyBorder="1" applyAlignment="1">
      <alignment horizont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 5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11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8192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8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17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20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10</xdr:row>
      <xdr:rowOff>0</xdr:rowOff>
    </xdr:from>
    <xdr:to>
      <xdr:col>8</xdr:col>
      <xdr:colOff>180975</xdr:colOff>
      <xdr:row>11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5716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  <xdr:twoCellAnchor>
    <xdr:from>
      <xdr:col>0</xdr:col>
      <xdr:colOff>847725</xdr:colOff>
      <xdr:row>9</xdr:row>
      <xdr:rowOff>9525</xdr:rowOff>
    </xdr:from>
    <xdr:to>
      <xdr:col>0</xdr:col>
      <xdr:colOff>1181100</xdr:colOff>
      <xdr:row>9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47725" y="14097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9</xdr:row>
      <xdr:rowOff>0</xdr:rowOff>
    </xdr:from>
    <xdr:to>
      <xdr:col>8</xdr:col>
      <xdr:colOff>219075</xdr:colOff>
      <xdr:row>9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4001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9</xdr:row>
      <xdr:rowOff>0</xdr:rowOff>
    </xdr:from>
    <xdr:to>
      <xdr:col>9</xdr:col>
      <xdr:colOff>209550</xdr:colOff>
      <xdr:row>9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4001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10</xdr:row>
      <xdr:rowOff>0</xdr:rowOff>
    </xdr:from>
    <xdr:to>
      <xdr:col>9</xdr:col>
      <xdr:colOff>152400</xdr:colOff>
      <xdr:row>11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5716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38</xdr:row>
      <xdr:rowOff>95250</xdr:rowOff>
    </xdr:from>
    <xdr:to>
      <xdr:col>5</xdr:col>
      <xdr:colOff>419100</xdr:colOff>
      <xdr:row>39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362700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38</xdr:row>
      <xdr:rowOff>95250</xdr:rowOff>
    </xdr:from>
    <xdr:to>
      <xdr:col>8</xdr:col>
      <xdr:colOff>704850</xdr:colOff>
      <xdr:row>39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362700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D4">
      <selection activeCell="G6" sqref="G6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9" width="10.8515625" style="1" customWidth="1"/>
    <col min="10" max="10" width="11.28125" style="1" customWidth="1"/>
    <col min="11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ht="13.5" thickBot="1"/>
    <row r="5" spans="1:16" s="6" customFormat="1" ht="34.5" thickBot="1">
      <c r="A5" s="235" t="s">
        <v>1</v>
      </c>
      <c r="B5" s="236"/>
      <c r="C5" s="3">
        <v>40179</v>
      </c>
      <c r="D5" s="3">
        <v>40210</v>
      </c>
      <c r="E5" s="3">
        <v>40238</v>
      </c>
      <c r="F5" s="3">
        <v>40269</v>
      </c>
      <c r="G5" s="3">
        <v>40299</v>
      </c>
      <c r="H5" s="3">
        <v>40330</v>
      </c>
      <c r="I5" s="3">
        <v>40360</v>
      </c>
      <c r="J5" s="3">
        <v>40391</v>
      </c>
      <c r="K5" s="3">
        <v>40422</v>
      </c>
      <c r="L5" s="3">
        <v>40452</v>
      </c>
      <c r="M5" s="3">
        <v>40483</v>
      </c>
      <c r="N5" s="3">
        <v>40513</v>
      </c>
      <c r="O5" s="4" t="s">
        <v>2</v>
      </c>
      <c r="P5" s="5" t="s">
        <v>3</v>
      </c>
    </row>
    <row r="6" spans="1:16" s="11" customFormat="1" ht="11.25">
      <c r="A6" s="7" t="s">
        <v>4</v>
      </c>
      <c r="B6" s="8" t="s">
        <v>4</v>
      </c>
      <c r="C6" s="9" t="s">
        <v>4</v>
      </c>
      <c r="D6" s="9" t="s">
        <v>4</v>
      </c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4</v>
      </c>
      <c r="P6" s="10" t="s">
        <v>4</v>
      </c>
    </row>
    <row r="7" spans="1:16" s="11" customFormat="1" ht="11.25">
      <c r="A7" s="232" t="s">
        <v>5</v>
      </c>
      <c r="B7" s="233"/>
      <c r="C7" s="12">
        <f aca="true" t="shared" si="0" ref="C7:N7">SUM(C8:C11)</f>
        <v>587</v>
      </c>
      <c r="D7" s="12">
        <f t="shared" si="0"/>
        <v>513</v>
      </c>
      <c r="E7" s="12">
        <f t="shared" si="0"/>
        <v>535</v>
      </c>
      <c r="F7" s="12">
        <f t="shared" si="0"/>
        <v>434</v>
      </c>
      <c r="G7" s="12">
        <f t="shared" si="0"/>
        <v>500</v>
      </c>
      <c r="H7" s="12">
        <f t="shared" si="0"/>
        <v>431</v>
      </c>
      <c r="I7" s="12">
        <f t="shared" si="0"/>
        <v>471</v>
      </c>
      <c r="J7" s="12">
        <f t="shared" si="0"/>
        <v>389</v>
      </c>
      <c r="K7" s="12">
        <f t="shared" si="0"/>
        <v>439</v>
      </c>
      <c r="L7" s="12">
        <f t="shared" si="0"/>
        <v>406</v>
      </c>
      <c r="M7" s="12">
        <f t="shared" si="0"/>
        <v>463</v>
      </c>
      <c r="N7" s="12">
        <f t="shared" si="0"/>
        <v>422</v>
      </c>
      <c r="O7" s="13">
        <f>SUM(C7:N7)</f>
        <v>5590</v>
      </c>
      <c r="P7" s="13">
        <v>6483</v>
      </c>
    </row>
    <row r="8" spans="1:16" s="11" customFormat="1" ht="11.25">
      <c r="A8" s="7"/>
      <c r="B8" s="14" t="s">
        <v>6</v>
      </c>
      <c r="C8" s="9">
        <v>483</v>
      </c>
      <c r="D8" s="9">
        <v>440</v>
      </c>
      <c r="E8" s="9">
        <v>462</v>
      </c>
      <c r="F8" s="9">
        <v>364</v>
      </c>
      <c r="G8" s="9">
        <v>393</v>
      </c>
      <c r="H8" s="9">
        <v>377</v>
      </c>
      <c r="I8" s="9">
        <v>375</v>
      </c>
      <c r="J8" s="9">
        <v>307</v>
      </c>
      <c r="K8" s="9">
        <v>374</v>
      </c>
      <c r="L8" s="9">
        <v>344</v>
      </c>
      <c r="M8" s="9">
        <v>400</v>
      </c>
      <c r="N8" s="9">
        <v>355</v>
      </c>
      <c r="O8" s="13">
        <f>SUM(C8:N8)</f>
        <v>4674</v>
      </c>
      <c r="P8" s="13">
        <v>5160</v>
      </c>
    </row>
    <row r="9" spans="1:16" s="11" customFormat="1" ht="11.25">
      <c r="A9" s="7"/>
      <c r="B9" s="14" t="s">
        <v>7</v>
      </c>
      <c r="C9" s="9">
        <v>11</v>
      </c>
      <c r="D9" s="9">
        <v>9</v>
      </c>
      <c r="E9" s="9">
        <v>10</v>
      </c>
      <c r="F9" s="9">
        <v>17</v>
      </c>
      <c r="G9" s="9">
        <v>16</v>
      </c>
      <c r="H9" s="9">
        <v>21</v>
      </c>
      <c r="I9" s="9">
        <v>19</v>
      </c>
      <c r="J9" s="9">
        <v>20</v>
      </c>
      <c r="K9" s="9">
        <v>14</v>
      </c>
      <c r="L9" s="9">
        <v>12</v>
      </c>
      <c r="M9" s="9">
        <v>7</v>
      </c>
      <c r="N9" s="9">
        <v>16</v>
      </c>
      <c r="O9" s="13">
        <f>SUM(C9:N9)</f>
        <v>172</v>
      </c>
      <c r="P9" s="13">
        <v>324</v>
      </c>
    </row>
    <row r="10" spans="1:16" s="11" customFormat="1" ht="11.25">
      <c r="A10" s="7"/>
      <c r="B10" s="14" t="s">
        <v>8</v>
      </c>
      <c r="C10" s="9">
        <v>84</v>
      </c>
      <c r="D10" s="9">
        <v>58</v>
      </c>
      <c r="E10" s="9">
        <v>54</v>
      </c>
      <c r="F10" s="9">
        <v>44</v>
      </c>
      <c r="G10" s="9">
        <v>79</v>
      </c>
      <c r="H10" s="9">
        <v>23</v>
      </c>
      <c r="I10" s="9">
        <v>66</v>
      </c>
      <c r="J10" s="9">
        <v>55</v>
      </c>
      <c r="K10" s="9">
        <v>42</v>
      </c>
      <c r="L10" s="9">
        <v>40</v>
      </c>
      <c r="M10" s="9">
        <v>40</v>
      </c>
      <c r="N10" s="9">
        <v>33</v>
      </c>
      <c r="O10" s="13">
        <f>SUM(C10:N10)</f>
        <v>618</v>
      </c>
      <c r="P10" s="13">
        <v>937</v>
      </c>
    </row>
    <row r="11" spans="1:16" s="11" customFormat="1" ht="11.25">
      <c r="A11" s="7"/>
      <c r="B11" s="14" t="s">
        <v>9</v>
      </c>
      <c r="C11" s="9">
        <v>9</v>
      </c>
      <c r="D11" s="9">
        <v>6</v>
      </c>
      <c r="E11" s="9">
        <v>9</v>
      </c>
      <c r="F11" s="9">
        <v>9</v>
      </c>
      <c r="G11" s="9">
        <v>12</v>
      </c>
      <c r="H11" s="9">
        <v>10</v>
      </c>
      <c r="I11" s="9">
        <v>11</v>
      </c>
      <c r="J11" s="15">
        <v>7</v>
      </c>
      <c r="K11" s="9">
        <v>9</v>
      </c>
      <c r="L11" s="9">
        <v>10</v>
      </c>
      <c r="M11" s="9">
        <v>16</v>
      </c>
      <c r="N11" s="9">
        <v>18</v>
      </c>
      <c r="O11" s="13">
        <f>SUM(C11:N11)</f>
        <v>126</v>
      </c>
      <c r="P11" s="13">
        <v>62</v>
      </c>
    </row>
    <row r="12" spans="1:16" s="11" customFormat="1" ht="11.25">
      <c r="A12" s="7"/>
      <c r="B12" s="1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s="11" customFormat="1" ht="11.25">
      <c r="A13" s="232" t="s">
        <v>10</v>
      </c>
      <c r="B13" s="233"/>
      <c r="C13" s="12">
        <f aca="true" t="shared" si="1" ref="C13:N13">SUM(C14:C19)</f>
        <v>649</v>
      </c>
      <c r="D13" s="12">
        <f t="shared" si="1"/>
        <v>557</v>
      </c>
      <c r="E13" s="12">
        <f t="shared" si="1"/>
        <v>652</v>
      </c>
      <c r="F13" s="12">
        <f t="shared" si="1"/>
        <v>519</v>
      </c>
      <c r="G13" s="12">
        <f t="shared" si="1"/>
        <v>611</v>
      </c>
      <c r="H13" s="12">
        <f t="shared" si="1"/>
        <v>484</v>
      </c>
      <c r="I13" s="12">
        <f t="shared" si="1"/>
        <v>562</v>
      </c>
      <c r="J13" s="12">
        <f t="shared" si="1"/>
        <v>473</v>
      </c>
      <c r="K13" s="12">
        <f t="shared" si="1"/>
        <v>492</v>
      </c>
      <c r="L13" s="12">
        <f t="shared" si="1"/>
        <v>444</v>
      </c>
      <c r="M13" s="12">
        <f t="shared" si="1"/>
        <v>486</v>
      </c>
      <c r="N13" s="12">
        <f t="shared" si="1"/>
        <v>447</v>
      </c>
      <c r="O13" s="13">
        <f aca="true" t="shared" si="2" ref="O13:O19">SUM(C13:N13)</f>
        <v>6376</v>
      </c>
      <c r="P13" s="13">
        <v>6993</v>
      </c>
    </row>
    <row r="14" spans="1:16" s="11" customFormat="1" ht="11.25">
      <c r="A14" s="7"/>
      <c r="B14" s="14" t="s">
        <v>11</v>
      </c>
      <c r="C14" s="9">
        <v>11</v>
      </c>
      <c r="D14" s="9">
        <v>9</v>
      </c>
      <c r="E14" s="9">
        <v>10</v>
      </c>
      <c r="F14" s="9">
        <v>17</v>
      </c>
      <c r="G14" s="9">
        <v>16</v>
      </c>
      <c r="H14" s="9">
        <v>21</v>
      </c>
      <c r="I14" s="9">
        <v>19</v>
      </c>
      <c r="J14" s="9">
        <v>20</v>
      </c>
      <c r="K14" s="9">
        <v>14</v>
      </c>
      <c r="L14" s="9">
        <v>12</v>
      </c>
      <c r="M14" s="9">
        <v>7</v>
      </c>
      <c r="N14" s="9">
        <v>16</v>
      </c>
      <c r="O14" s="13">
        <f t="shared" si="2"/>
        <v>172</v>
      </c>
      <c r="P14" s="13">
        <v>324</v>
      </c>
    </row>
    <row r="15" spans="1:16" s="11" customFormat="1" ht="11.25">
      <c r="A15" s="7"/>
      <c r="B15" s="14" t="s">
        <v>12</v>
      </c>
      <c r="C15" s="9">
        <v>121</v>
      </c>
      <c r="D15" s="9">
        <v>82</v>
      </c>
      <c r="E15" s="9">
        <v>132</v>
      </c>
      <c r="F15" s="9">
        <v>102</v>
      </c>
      <c r="G15" s="9">
        <v>159</v>
      </c>
      <c r="H15" s="9">
        <v>58</v>
      </c>
      <c r="I15" s="9">
        <v>128</v>
      </c>
      <c r="J15" s="9">
        <v>102</v>
      </c>
      <c r="K15" s="9">
        <v>77</v>
      </c>
      <c r="L15" s="9">
        <v>57</v>
      </c>
      <c r="M15" s="9">
        <v>56</v>
      </c>
      <c r="N15" s="9">
        <v>48</v>
      </c>
      <c r="O15" s="13">
        <f t="shared" si="2"/>
        <v>1122</v>
      </c>
      <c r="P15" s="13">
        <v>1253</v>
      </c>
    </row>
    <row r="16" spans="1:16" s="11" customFormat="1" ht="11.25">
      <c r="A16" s="7"/>
      <c r="B16" s="14" t="s">
        <v>6</v>
      </c>
      <c r="C16" s="9">
        <v>502</v>
      </c>
      <c r="D16" s="9">
        <v>454</v>
      </c>
      <c r="E16" s="9">
        <v>492</v>
      </c>
      <c r="F16" s="9">
        <v>384</v>
      </c>
      <c r="G16" s="9">
        <v>415</v>
      </c>
      <c r="H16" s="9">
        <v>388</v>
      </c>
      <c r="I16" s="9">
        <v>396</v>
      </c>
      <c r="J16" s="9">
        <v>338</v>
      </c>
      <c r="K16" s="9">
        <v>389</v>
      </c>
      <c r="L16" s="9">
        <v>362</v>
      </c>
      <c r="M16" s="9">
        <v>401</v>
      </c>
      <c r="N16" s="9">
        <v>360</v>
      </c>
      <c r="O16" s="13">
        <f t="shared" si="2"/>
        <v>4881</v>
      </c>
      <c r="P16" s="13">
        <v>5266</v>
      </c>
    </row>
    <row r="17" spans="1:16" s="11" customFormat="1" ht="11.25">
      <c r="A17" s="7"/>
      <c r="B17" s="16" t="s">
        <v>13</v>
      </c>
      <c r="C17" s="9">
        <v>6</v>
      </c>
      <c r="D17" s="9">
        <v>6</v>
      </c>
      <c r="E17" s="9">
        <v>9</v>
      </c>
      <c r="F17" s="9">
        <v>7</v>
      </c>
      <c r="G17" s="9">
        <v>9</v>
      </c>
      <c r="H17" s="9">
        <v>7</v>
      </c>
      <c r="I17" s="9">
        <v>8</v>
      </c>
      <c r="J17" s="9">
        <v>6</v>
      </c>
      <c r="K17" s="9">
        <v>3</v>
      </c>
      <c r="L17" s="9">
        <v>3</v>
      </c>
      <c r="M17" s="9">
        <v>6</v>
      </c>
      <c r="N17" s="9">
        <v>5</v>
      </c>
      <c r="O17" s="13">
        <f t="shared" si="2"/>
        <v>75</v>
      </c>
      <c r="P17" s="13">
        <v>85</v>
      </c>
    </row>
    <row r="18" spans="1:16" s="11" customFormat="1" ht="11.25">
      <c r="A18" s="7"/>
      <c r="B18" s="14" t="s">
        <v>9</v>
      </c>
      <c r="C18" s="9">
        <v>9</v>
      </c>
      <c r="D18" s="9">
        <v>6</v>
      </c>
      <c r="E18" s="9">
        <v>9</v>
      </c>
      <c r="F18" s="9">
        <v>9</v>
      </c>
      <c r="G18" s="9">
        <v>12</v>
      </c>
      <c r="H18" s="9">
        <v>10</v>
      </c>
      <c r="I18" s="9">
        <v>11</v>
      </c>
      <c r="J18" s="15">
        <v>7</v>
      </c>
      <c r="K18" s="9">
        <v>9</v>
      </c>
      <c r="L18" s="9">
        <v>10</v>
      </c>
      <c r="M18" s="9">
        <v>16</v>
      </c>
      <c r="N18" s="9">
        <v>18</v>
      </c>
      <c r="O18" s="13">
        <f t="shared" si="2"/>
        <v>126</v>
      </c>
      <c r="P18" s="13">
        <v>62</v>
      </c>
    </row>
    <row r="19" spans="1:16" s="11" customFormat="1" ht="11.25">
      <c r="A19" s="7"/>
      <c r="B19" s="16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3">
        <f t="shared" si="2"/>
        <v>0</v>
      </c>
      <c r="P19" s="13">
        <v>3</v>
      </c>
    </row>
    <row r="20" spans="1:16" s="11" customFormat="1" ht="11.25">
      <c r="A20" s="7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s="11" customFormat="1" ht="11.25">
      <c r="A21" s="232" t="s">
        <v>15</v>
      </c>
      <c r="B21" s="23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/>
      <c r="P21" s="12"/>
    </row>
    <row r="22" spans="1:16" s="11" customFormat="1" ht="11.25">
      <c r="A22" s="17"/>
      <c r="B22" s="18" t="s">
        <v>16</v>
      </c>
      <c r="C22" s="19">
        <f aca="true" t="shared" si="3" ref="C22:N22">SUM(C23+C26+C27+C28+C29)</f>
        <v>936523.31</v>
      </c>
      <c r="D22" s="19">
        <f t="shared" si="3"/>
        <v>631643.459</v>
      </c>
      <c r="E22" s="19">
        <f>SUM(E23+E26+E27+E28+E29)</f>
        <v>1099708.0350000001</v>
      </c>
      <c r="F22" s="19">
        <f t="shared" si="3"/>
        <v>1004492.22</v>
      </c>
      <c r="G22" s="19">
        <f t="shared" si="3"/>
        <v>1313654.556</v>
      </c>
      <c r="H22" s="19">
        <f t="shared" si="3"/>
        <v>1016269.165</v>
      </c>
      <c r="I22" s="19">
        <f t="shared" si="3"/>
        <v>1159780.917</v>
      </c>
      <c r="J22" s="19">
        <f t="shared" si="3"/>
        <v>762390.765</v>
      </c>
      <c r="K22" s="19">
        <f t="shared" si="3"/>
        <v>929682.702</v>
      </c>
      <c r="L22" s="19">
        <f t="shared" si="3"/>
        <v>1016349.2729999998</v>
      </c>
      <c r="M22" s="19">
        <f t="shared" si="3"/>
        <v>1520279.3100000003</v>
      </c>
      <c r="N22" s="19">
        <f t="shared" si="3"/>
        <v>1661193.03</v>
      </c>
      <c r="O22" s="20">
        <f aca="true" t="shared" si="4" ref="O22:O29">SUM(C22:N22)</f>
        <v>13051966.742</v>
      </c>
      <c r="P22" s="21">
        <v>7793673.796999999</v>
      </c>
    </row>
    <row r="23" spans="1:16" s="11" customFormat="1" ht="11.25">
      <c r="A23" s="7"/>
      <c r="B23" s="14" t="s">
        <v>17</v>
      </c>
      <c r="C23" s="19">
        <f aca="true" t="shared" si="5" ref="C23:N23">SUM(C24:C25)</f>
        <v>721602.53</v>
      </c>
      <c r="D23" s="19">
        <f t="shared" si="5"/>
        <v>419060.62</v>
      </c>
      <c r="E23" s="19">
        <f t="shared" si="5"/>
        <v>859642.2150000001</v>
      </c>
      <c r="F23" s="19">
        <f t="shared" si="5"/>
        <v>774049.5700000001</v>
      </c>
      <c r="G23" s="19">
        <f t="shared" si="5"/>
        <v>1085534.1400000001</v>
      </c>
      <c r="H23" s="19">
        <f t="shared" si="5"/>
        <v>779138.2000000001</v>
      </c>
      <c r="I23" s="19">
        <f t="shared" si="5"/>
        <v>922662.98</v>
      </c>
      <c r="J23" s="19">
        <f t="shared" si="5"/>
        <v>557077.64</v>
      </c>
      <c r="K23" s="19">
        <f t="shared" si="5"/>
        <v>747350.53</v>
      </c>
      <c r="L23" s="19">
        <f t="shared" si="5"/>
        <v>844092.5099999999</v>
      </c>
      <c r="M23" s="19">
        <f t="shared" si="5"/>
        <v>1327314.9000000001</v>
      </c>
      <c r="N23" s="19">
        <f t="shared" si="5"/>
        <v>1460777.0999999999</v>
      </c>
      <c r="O23" s="20">
        <f t="shared" si="4"/>
        <v>10498302.935</v>
      </c>
      <c r="P23" s="20">
        <v>5688718.7299999995</v>
      </c>
    </row>
    <row r="24" spans="1:16" s="11" customFormat="1" ht="11.25">
      <c r="A24" s="7"/>
      <c r="B24" s="14" t="s">
        <v>18</v>
      </c>
      <c r="C24" s="22">
        <v>50.39</v>
      </c>
      <c r="D24" s="22">
        <v>9.19</v>
      </c>
      <c r="E24" s="23">
        <f>27462+75.785</f>
        <v>27537.785</v>
      </c>
      <c r="F24" s="23">
        <v>5559.25</v>
      </c>
      <c r="G24" s="23">
        <v>15139.85</v>
      </c>
      <c r="H24" s="23">
        <v>112.8</v>
      </c>
      <c r="I24" s="23">
        <v>0</v>
      </c>
      <c r="J24" s="23">
        <v>21015.58</v>
      </c>
      <c r="K24" s="23">
        <v>22.68</v>
      </c>
      <c r="L24" s="23">
        <v>5278.07</v>
      </c>
      <c r="M24" s="23">
        <v>1224.11</v>
      </c>
      <c r="N24" s="23">
        <v>32429.16</v>
      </c>
      <c r="O24" s="20">
        <f t="shared" si="4"/>
        <v>108378.865</v>
      </c>
      <c r="P24" s="21">
        <v>19818.2</v>
      </c>
    </row>
    <row r="25" spans="1:16" s="11" customFormat="1" ht="11.25">
      <c r="A25" s="7"/>
      <c r="B25" s="14" t="s">
        <v>19</v>
      </c>
      <c r="C25" s="22">
        <f>25+721527.14</f>
        <v>721552.14</v>
      </c>
      <c r="D25" s="22">
        <v>419051.43</v>
      </c>
      <c r="E25" s="23">
        <f>831461.27+643.16</f>
        <v>832104.43</v>
      </c>
      <c r="F25" s="23">
        <f>351.27+768139.05</f>
        <v>768490.3200000001</v>
      </c>
      <c r="G25" s="23">
        <v>1070394.29</v>
      </c>
      <c r="H25" s="24">
        <v>779025.4</v>
      </c>
      <c r="I25" s="25">
        <f>2145.2+920517.78</f>
        <v>922662.98</v>
      </c>
      <c r="J25" s="24">
        <v>536062.06</v>
      </c>
      <c r="K25" s="25">
        <f>1316.9+746010.95</f>
        <v>747327.85</v>
      </c>
      <c r="L25" s="24">
        <v>838814.44</v>
      </c>
      <c r="M25" s="24">
        <v>1326090.79</v>
      </c>
      <c r="N25" s="24">
        <v>1428347.94</v>
      </c>
      <c r="O25" s="20">
        <f t="shared" si="4"/>
        <v>10389924.069999998</v>
      </c>
      <c r="P25" s="20">
        <v>5668900.529999999</v>
      </c>
    </row>
    <row r="26" spans="1:16" s="11" customFormat="1" ht="11.25">
      <c r="A26" s="7"/>
      <c r="B26" s="14" t="s">
        <v>20</v>
      </c>
      <c r="C26" s="26">
        <f>C37</f>
        <v>182126</v>
      </c>
      <c r="D26" s="26">
        <f>D37</f>
        <v>181036</v>
      </c>
      <c r="E26" s="25">
        <f>E37</f>
        <v>193447</v>
      </c>
      <c r="F26" s="24">
        <f>F37</f>
        <v>192223</v>
      </c>
      <c r="G26" s="25">
        <f>G37</f>
        <v>176715</v>
      </c>
      <c r="H26" s="24">
        <v>195174</v>
      </c>
      <c r="I26" s="24">
        <v>195299</v>
      </c>
      <c r="J26" s="24">
        <v>171624</v>
      </c>
      <c r="K26" s="24">
        <v>164397</v>
      </c>
      <c r="L26" s="24">
        <v>154297</v>
      </c>
      <c r="M26" s="24">
        <v>163443</v>
      </c>
      <c r="N26" s="24">
        <v>175229</v>
      </c>
      <c r="O26" s="20">
        <f>SUM(C26:N26)</f>
        <v>2145010</v>
      </c>
      <c r="P26" s="20">
        <v>1652553.17</v>
      </c>
    </row>
    <row r="27" spans="1:16" s="11" customFormat="1" ht="11.25">
      <c r="A27" s="7"/>
      <c r="B27" s="16" t="s">
        <v>21</v>
      </c>
      <c r="C27" s="22">
        <v>29669.14</v>
      </c>
      <c r="D27" s="22">
        <v>29481.379</v>
      </c>
      <c r="E27" s="25">
        <v>44386.26</v>
      </c>
      <c r="F27" s="25">
        <v>34278.23</v>
      </c>
      <c r="G27" s="25">
        <v>44316.566</v>
      </c>
      <c r="H27" s="25">
        <v>34387.93</v>
      </c>
      <c r="I27" s="23">
        <v>38873.667</v>
      </c>
      <c r="J27" s="25">
        <v>29080.355</v>
      </c>
      <c r="K27" s="24">
        <v>14708.562</v>
      </c>
      <c r="L27" s="25">
        <v>14420.793</v>
      </c>
      <c r="M27" s="24">
        <v>28708.36</v>
      </c>
      <c r="N27" s="24">
        <v>23690.57</v>
      </c>
      <c r="O27" s="20">
        <f t="shared" si="4"/>
        <v>366001.812</v>
      </c>
      <c r="P27" s="20">
        <v>420835.967</v>
      </c>
    </row>
    <row r="28" spans="1:16" s="11" customFormat="1" ht="11.25">
      <c r="A28" s="7"/>
      <c r="B28" s="16" t="s">
        <v>22</v>
      </c>
      <c r="C28" s="22">
        <v>0</v>
      </c>
      <c r="D28" s="22">
        <v>574.43</v>
      </c>
      <c r="E28" s="23">
        <v>608.76</v>
      </c>
      <c r="F28" s="23">
        <v>1641.2</v>
      </c>
      <c r="G28" s="23">
        <v>2385.4</v>
      </c>
      <c r="H28" s="23">
        <v>6474.288</v>
      </c>
      <c r="I28" s="23">
        <v>1789.36</v>
      </c>
      <c r="J28" s="23">
        <v>2694.02</v>
      </c>
      <c r="K28" s="23">
        <v>306.13</v>
      </c>
      <c r="L28" s="23">
        <v>2159.84</v>
      </c>
      <c r="M28" s="23">
        <v>0</v>
      </c>
      <c r="N28" s="24">
        <v>257.85</v>
      </c>
      <c r="O28" s="20">
        <f t="shared" si="4"/>
        <v>18891.278000000002</v>
      </c>
      <c r="P28" s="20">
        <v>4405.16</v>
      </c>
    </row>
    <row r="29" spans="1:16" s="11" customFormat="1" ht="11.25">
      <c r="A29" s="7"/>
      <c r="B29" s="27" t="s">
        <v>23</v>
      </c>
      <c r="C29" s="23">
        <v>3125.64</v>
      </c>
      <c r="D29" s="23">
        <v>1491.03</v>
      </c>
      <c r="E29" s="23">
        <v>1623.8</v>
      </c>
      <c r="F29" s="23">
        <v>2300.22</v>
      </c>
      <c r="G29" s="23">
        <v>4703.45</v>
      </c>
      <c r="H29" s="23">
        <v>1094.747</v>
      </c>
      <c r="I29" s="23">
        <v>1155.91</v>
      </c>
      <c r="J29" s="23">
        <v>1914.75</v>
      </c>
      <c r="K29" s="23">
        <v>2920.48</v>
      </c>
      <c r="L29" s="23">
        <v>1379.13</v>
      </c>
      <c r="M29" s="23">
        <v>813.05</v>
      </c>
      <c r="N29" s="24">
        <v>1238.51</v>
      </c>
      <c r="O29" s="20">
        <f t="shared" si="4"/>
        <v>23760.716999999997</v>
      </c>
      <c r="P29" s="20">
        <v>27160.77</v>
      </c>
    </row>
    <row r="30" spans="1:16" s="11" customFormat="1" ht="11.25">
      <c r="A30" s="7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5"/>
      <c r="O30" s="12"/>
      <c r="P30" s="12"/>
    </row>
    <row r="31" spans="1:16" s="11" customFormat="1" ht="11.25">
      <c r="A31" s="17" t="s">
        <v>4</v>
      </c>
      <c r="B31" s="18" t="s">
        <v>24</v>
      </c>
      <c r="C31" s="19">
        <f aca="true" t="shared" si="6" ref="C31:N31">SUM(C32:C40)</f>
        <v>936523.311</v>
      </c>
      <c r="D31" s="19">
        <f t="shared" si="6"/>
        <v>631643.459</v>
      </c>
      <c r="E31" s="19">
        <f>SUM(E32:E40)</f>
        <v>1099708.03</v>
      </c>
      <c r="F31" s="19">
        <f t="shared" si="6"/>
        <v>1004492.2200000001</v>
      </c>
      <c r="G31" s="19">
        <f t="shared" si="6"/>
        <v>1313654.556</v>
      </c>
      <c r="H31" s="19">
        <f t="shared" si="6"/>
        <v>1016269.165</v>
      </c>
      <c r="I31" s="19">
        <f t="shared" si="6"/>
        <v>1159780.917</v>
      </c>
      <c r="J31" s="19">
        <f t="shared" si="6"/>
        <v>762390.765</v>
      </c>
      <c r="K31" s="19">
        <f>SUM(K32:K40)</f>
        <v>959754.782</v>
      </c>
      <c r="L31" s="19">
        <f>SUM(L32:L40)</f>
        <v>1016349.2729999999</v>
      </c>
      <c r="M31" s="19">
        <f t="shared" si="6"/>
        <v>1520279.3090000001</v>
      </c>
      <c r="N31" s="28">
        <f t="shared" si="6"/>
        <v>1661193.03</v>
      </c>
      <c r="O31" s="21">
        <f aca="true" t="shared" si="7" ref="O31:O39">SUM(C31:N31)</f>
        <v>13082038.817</v>
      </c>
      <c r="P31" s="21">
        <v>7798004.530999999</v>
      </c>
    </row>
    <row r="32" spans="1:16" s="11" customFormat="1" ht="11.25">
      <c r="A32" s="29" t="s">
        <v>4</v>
      </c>
      <c r="B32" s="16" t="s">
        <v>25</v>
      </c>
      <c r="C32" s="26">
        <v>75.39</v>
      </c>
      <c r="D32" s="26">
        <v>9.19</v>
      </c>
      <c r="E32" s="24">
        <v>718.945</v>
      </c>
      <c r="F32" s="24">
        <v>536.96</v>
      </c>
      <c r="G32" s="24">
        <v>0</v>
      </c>
      <c r="H32" s="24">
        <v>112.8</v>
      </c>
      <c r="I32" s="24">
        <v>2145.2</v>
      </c>
      <c r="J32" s="24">
        <v>0</v>
      </c>
      <c r="K32" s="24">
        <v>1339.58</v>
      </c>
      <c r="L32" s="24">
        <v>79.88</v>
      </c>
      <c r="M32" s="24">
        <v>1224.11</v>
      </c>
      <c r="N32" s="24">
        <v>1699.04</v>
      </c>
      <c r="O32" s="30">
        <f t="shared" si="7"/>
        <v>7941.094999999999</v>
      </c>
      <c r="P32" s="30">
        <v>4524.68</v>
      </c>
    </row>
    <row r="33" spans="1:16" s="11" customFormat="1" ht="11.25">
      <c r="A33" s="29"/>
      <c r="B33" s="16" t="s">
        <v>26</v>
      </c>
      <c r="C33" s="26">
        <v>586.84</v>
      </c>
      <c r="D33" s="26">
        <v>32.06</v>
      </c>
      <c r="E33" s="24">
        <v>47.06</v>
      </c>
      <c r="F33" s="24">
        <v>811</v>
      </c>
      <c r="G33" s="24">
        <v>1433.55</v>
      </c>
      <c r="H33" s="24">
        <v>219.047</v>
      </c>
      <c r="I33" s="24">
        <v>177.88</v>
      </c>
      <c r="J33" s="24">
        <v>1837.96</v>
      </c>
      <c r="K33" s="24">
        <v>114.61</v>
      </c>
      <c r="L33" s="24">
        <v>1446.1</v>
      </c>
      <c r="M33" s="24">
        <v>141.35</v>
      </c>
      <c r="N33" s="24">
        <v>96.7</v>
      </c>
      <c r="O33" s="30">
        <f t="shared" si="7"/>
        <v>6944.157</v>
      </c>
      <c r="P33" s="30">
        <v>5507.37</v>
      </c>
    </row>
    <row r="34" spans="1:16" s="11" customFormat="1" ht="11.25">
      <c r="A34" s="29"/>
      <c r="B34" s="16" t="s">
        <v>27</v>
      </c>
      <c r="C34" s="26">
        <v>0</v>
      </c>
      <c r="D34" s="26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30">
        <f t="shared" si="7"/>
        <v>0</v>
      </c>
      <c r="P34" s="30">
        <v>122.63</v>
      </c>
    </row>
    <row r="35" spans="1:16" s="11" customFormat="1" ht="11.25">
      <c r="A35" s="29" t="s">
        <v>4</v>
      </c>
      <c r="B35" s="16" t="s">
        <v>28</v>
      </c>
      <c r="C35" s="26">
        <v>0</v>
      </c>
      <c r="D35" s="26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30">
        <f t="shared" si="7"/>
        <v>0</v>
      </c>
      <c r="P35" s="30">
        <v>0</v>
      </c>
    </row>
    <row r="36" spans="1:16" s="11" customFormat="1" ht="11.25">
      <c r="A36" s="29" t="s">
        <v>4</v>
      </c>
      <c r="B36" s="16" t="s">
        <v>29</v>
      </c>
      <c r="C36" s="26">
        <v>420.4</v>
      </c>
      <c r="D36" s="26">
        <v>182.75</v>
      </c>
      <c r="E36" s="24">
        <f>27462+169.55</f>
        <v>27631.55</v>
      </c>
      <c r="F36" s="24">
        <v>850.13</v>
      </c>
      <c r="G36" s="24">
        <v>15968.4</v>
      </c>
      <c r="H36" s="24">
        <v>1451.95</v>
      </c>
      <c r="I36" s="24">
        <v>513.45</v>
      </c>
      <c r="J36" s="24">
        <v>16553.59</v>
      </c>
      <c r="K36" s="24">
        <v>1221.7</v>
      </c>
      <c r="L36" s="24">
        <v>622.85</v>
      </c>
      <c r="M36" s="24">
        <v>0</v>
      </c>
      <c r="N36" s="24">
        <v>14701.94</v>
      </c>
      <c r="O36" s="30">
        <f t="shared" si="7"/>
        <v>80118.70999999999</v>
      </c>
      <c r="P36" s="30">
        <v>21089.929999999997</v>
      </c>
    </row>
    <row r="37" spans="1:16" s="11" customFormat="1" ht="11.25">
      <c r="A37" s="29"/>
      <c r="B37" s="16" t="s">
        <v>30</v>
      </c>
      <c r="C37" s="26">
        <v>182126</v>
      </c>
      <c r="D37" s="26">
        <v>181036</v>
      </c>
      <c r="E37" s="24">
        <v>193447</v>
      </c>
      <c r="F37" s="24">
        <v>192223</v>
      </c>
      <c r="G37" s="24">
        <v>176715</v>
      </c>
      <c r="H37" s="24">
        <v>195174</v>
      </c>
      <c r="I37" s="24">
        <v>195299</v>
      </c>
      <c r="J37" s="24">
        <v>171624</v>
      </c>
      <c r="K37" s="24">
        <v>164397</v>
      </c>
      <c r="L37" s="24">
        <v>154297</v>
      </c>
      <c r="M37" s="24">
        <v>163443</v>
      </c>
      <c r="N37" s="24">
        <v>175229</v>
      </c>
      <c r="O37" s="30">
        <f t="shared" si="7"/>
        <v>2145010</v>
      </c>
      <c r="P37" s="30">
        <v>1652553.17</v>
      </c>
    </row>
    <row r="38" spans="1:16" s="11" customFormat="1" ht="11.25">
      <c r="A38" s="29"/>
      <c r="B38" s="16" t="s">
        <v>31</v>
      </c>
      <c r="C38" s="26">
        <v>2118.4</v>
      </c>
      <c r="D38" s="26">
        <v>1850.65</v>
      </c>
      <c r="E38" s="24">
        <v>2015.95</v>
      </c>
      <c r="F38" s="24">
        <v>7653.85</v>
      </c>
      <c r="G38" s="24">
        <v>4826.75</v>
      </c>
      <c r="H38" s="24">
        <v>5898.038</v>
      </c>
      <c r="I38" s="24">
        <v>2253.94</v>
      </c>
      <c r="J38" s="24">
        <v>7232.8</v>
      </c>
      <c r="K38" s="24">
        <v>1890.3</v>
      </c>
      <c r="L38" s="24">
        <v>6668.21</v>
      </c>
      <c r="M38" s="24">
        <v>671.7</v>
      </c>
      <c r="N38" s="24">
        <v>17427.84</v>
      </c>
      <c r="O38" s="30">
        <f t="shared" si="7"/>
        <v>60508.428</v>
      </c>
      <c r="P38" s="30">
        <v>27299.390000000003</v>
      </c>
    </row>
    <row r="39" spans="1:16" s="11" customFormat="1" ht="11.25">
      <c r="A39" s="29" t="s">
        <v>4</v>
      </c>
      <c r="B39" s="16" t="s">
        <v>32</v>
      </c>
      <c r="C39" s="31">
        <v>29669.141</v>
      </c>
      <c r="D39" s="31">
        <v>29481.379</v>
      </c>
      <c r="E39" s="32">
        <v>44386.255</v>
      </c>
      <c r="F39" s="32">
        <v>34278.23</v>
      </c>
      <c r="G39" s="32">
        <v>44316.566</v>
      </c>
      <c r="H39" s="32">
        <v>34387.93</v>
      </c>
      <c r="I39" s="24">
        <v>38873.667</v>
      </c>
      <c r="J39" s="32">
        <v>29080.355</v>
      </c>
      <c r="K39" s="32">
        <v>14708.562</v>
      </c>
      <c r="L39" s="32">
        <v>14420.793</v>
      </c>
      <c r="M39" s="32">
        <v>28708.359</v>
      </c>
      <c r="N39" s="32">
        <v>23690.57</v>
      </c>
      <c r="O39" s="30">
        <f t="shared" si="7"/>
        <v>366001.807</v>
      </c>
      <c r="P39" s="30">
        <v>420835.941</v>
      </c>
    </row>
    <row r="40" spans="1:16" s="11" customFormat="1" ht="11.25">
      <c r="A40" s="29"/>
      <c r="B40" s="16" t="s">
        <v>33</v>
      </c>
      <c r="C40" s="31">
        <v>721527.14</v>
      </c>
      <c r="D40" s="31">
        <v>419051.43</v>
      </c>
      <c r="E40" s="32">
        <v>831461.27</v>
      </c>
      <c r="F40" s="32">
        <v>768139.05</v>
      </c>
      <c r="G40" s="32">
        <v>1070394.29</v>
      </c>
      <c r="H40" s="32">
        <v>779025.4</v>
      </c>
      <c r="I40" s="32">
        <v>920517.78</v>
      </c>
      <c r="J40" s="32">
        <v>536062.06</v>
      </c>
      <c r="K40" s="32">
        <v>776083.03</v>
      </c>
      <c r="L40" s="32">
        <v>838814.44</v>
      </c>
      <c r="M40" s="32">
        <v>1326090.79</v>
      </c>
      <c r="N40" s="32">
        <v>1428347.94</v>
      </c>
      <c r="O40" s="30">
        <f>SUM(C40:N40)</f>
        <v>10415514.62</v>
      </c>
      <c r="P40" s="30">
        <v>5666071.419999999</v>
      </c>
    </row>
    <row r="41" spans="1:16" s="11" customFormat="1" ht="11.25">
      <c r="A41" s="29"/>
      <c r="B41" s="16"/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34"/>
      <c r="N41" s="32"/>
      <c r="O41" s="35"/>
      <c r="P41" s="35"/>
    </row>
    <row r="42" spans="1:16" s="11" customFormat="1" ht="11.25">
      <c r="A42" s="232" t="s">
        <v>34</v>
      </c>
      <c r="B42" s="233"/>
      <c r="C42" s="36">
        <f aca="true" t="shared" si="8" ref="C42:N42">SUM(C43:C46)</f>
        <v>0</v>
      </c>
      <c r="D42" s="36">
        <f t="shared" si="8"/>
        <v>0</v>
      </c>
      <c r="E42" s="36">
        <f t="shared" si="8"/>
        <v>0</v>
      </c>
      <c r="F42" s="36">
        <f t="shared" si="8"/>
        <v>0</v>
      </c>
      <c r="G42" s="36">
        <f t="shared" si="8"/>
        <v>0</v>
      </c>
      <c r="H42" s="36">
        <f t="shared" si="8"/>
        <v>0</v>
      </c>
      <c r="I42" s="36">
        <f t="shared" si="8"/>
        <v>0</v>
      </c>
      <c r="J42" s="36">
        <f t="shared" si="8"/>
        <v>0</v>
      </c>
      <c r="K42" s="36">
        <f t="shared" si="8"/>
        <v>0</v>
      </c>
      <c r="L42" s="36">
        <f t="shared" si="8"/>
        <v>0</v>
      </c>
      <c r="M42" s="36">
        <f t="shared" si="8"/>
        <v>0</v>
      </c>
      <c r="N42" s="36">
        <f t="shared" si="8"/>
        <v>0</v>
      </c>
      <c r="O42" s="13">
        <f>SUM(C42:M42)</f>
        <v>0</v>
      </c>
      <c r="P42" s="13">
        <v>14</v>
      </c>
    </row>
    <row r="43" spans="1:16" s="11" customFormat="1" ht="11.25">
      <c r="A43" s="17" t="s">
        <v>4</v>
      </c>
      <c r="B43" s="14" t="s">
        <v>35</v>
      </c>
      <c r="C43" s="37">
        <v>0</v>
      </c>
      <c r="D43" s="37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13">
        <f>SUM(C43:N43)</f>
        <v>0</v>
      </c>
      <c r="P43" s="13">
        <v>6</v>
      </c>
    </row>
    <row r="44" spans="1:16" s="11" customFormat="1" ht="11.25">
      <c r="A44" s="17" t="s">
        <v>4</v>
      </c>
      <c r="B44" s="14" t="s">
        <v>36</v>
      </c>
      <c r="C44" s="37">
        <v>0</v>
      </c>
      <c r="D44" s="37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13">
        <f>SUM(C44:N44)</f>
        <v>0</v>
      </c>
      <c r="P44" s="13">
        <v>8</v>
      </c>
    </row>
    <row r="45" spans="1:16" s="11" customFormat="1" ht="11.25">
      <c r="A45" s="17"/>
      <c r="B45" s="14" t="s">
        <v>37</v>
      </c>
      <c r="C45" s="37">
        <v>0</v>
      </c>
      <c r="D45" s="37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13">
        <f>SUM(C45:N45)</f>
        <v>0</v>
      </c>
      <c r="P45" s="13">
        <v>0</v>
      </c>
    </row>
    <row r="46" spans="1:16" s="11" customFormat="1" ht="11.25">
      <c r="A46" s="17"/>
      <c r="B46" s="14" t="s">
        <v>38</v>
      </c>
      <c r="C46" s="37">
        <v>0</v>
      </c>
      <c r="D46" s="37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13">
        <f>SUM(C46:N46)</f>
        <v>0</v>
      </c>
      <c r="P46" s="13">
        <v>0</v>
      </c>
    </row>
    <row r="47" spans="1:16" s="11" customFormat="1" ht="11.25">
      <c r="A47" s="17"/>
      <c r="B47" s="14"/>
      <c r="C47" s="37"/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12"/>
      <c r="P47" s="12"/>
    </row>
    <row r="48" spans="1:16" s="11" customFormat="1" ht="11.25">
      <c r="A48" s="232" t="s">
        <v>39</v>
      </c>
      <c r="B48" s="233"/>
      <c r="C48" s="36">
        <f aca="true" t="shared" si="9" ref="C48:N48">SUM(C49:C50)</f>
        <v>0</v>
      </c>
      <c r="D48" s="36">
        <f t="shared" si="9"/>
        <v>0</v>
      </c>
      <c r="E48" s="36">
        <f t="shared" si="9"/>
        <v>0</v>
      </c>
      <c r="F48" s="36">
        <f t="shared" si="9"/>
        <v>0</v>
      </c>
      <c r="G48" s="36">
        <f t="shared" si="9"/>
        <v>0</v>
      </c>
      <c r="H48" s="36">
        <f t="shared" si="9"/>
        <v>0</v>
      </c>
      <c r="I48" s="36">
        <f t="shared" si="9"/>
        <v>0</v>
      </c>
      <c r="J48" s="36">
        <f t="shared" si="9"/>
        <v>0</v>
      </c>
      <c r="K48" s="36">
        <f t="shared" si="9"/>
        <v>0</v>
      </c>
      <c r="L48" s="36">
        <f t="shared" si="9"/>
        <v>0</v>
      </c>
      <c r="M48" s="36">
        <f t="shared" si="9"/>
        <v>0</v>
      </c>
      <c r="N48" s="36">
        <f t="shared" si="9"/>
        <v>0</v>
      </c>
      <c r="O48" s="13">
        <f>SUM(C48:M48)</f>
        <v>0</v>
      </c>
      <c r="P48" s="13">
        <v>0</v>
      </c>
    </row>
    <row r="49" spans="1:16" s="11" customFormat="1" ht="11.25">
      <c r="A49" s="17" t="s">
        <v>4</v>
      </c>
      <c r="B49" s="14" t="s">
        <v>35</v>
      </c>
      <c r="C49" s="37">
        <v>0</v>
      </c>
      <c r="D49" s="37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13">
        <f>SUM(C49:N49)</f>
        <v>0</v>
      </c>
      <c r="P49" s="13">
        <v>0</v>
      </c>
    </row>
    <row r="50" spans="1:16" s="11" customFormat="1" ht="11.25">
      <c r="A50" s="17" t="s">
        <v>4</v>
      </c>
      <c r="B50" s="14" t="s">
        <v>36</v>
      </c>
      <c r="C50" s="37">
        <v>0</v>
      </c>
      <c r="D50" s="37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13">
        <f>SUM(C50:N50)</f>
        <v>0</v>
      </c>
      <c r="P50" s="13">
        <v>0</v>
      </c>
    </row>
    <row r="51" spans="1:16" s="11" customFormat="1" ht="11.25">
      <c r="A51" s="17"/>
      <c r="B51" s="14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2"/>
      <c r="P51" s="12"/>
    </row>
    <row r="52" spans="1:16" s="11" customFormat="1" ht="11.25">
      <c r="A52" s="232" t="s">
        <v>40</v>
      </c>
      <c r="B52" s="233"/>
      <c r="C52" s="39">
        <f aca="true" t="shared" si="10" ref="C52:N52">SUM(C53:C54)</f>
        <v>2343</v>
      </c>
      <c r="D52" s="39">
        <f t="shared" si="10"/>
        <v>1281</v>
      </c>
      <c r="E52" s="39">
        <f t="shared" si="10"/>
        <v>413</v>
      </c>
      <c r="F52" s="39">
        <f t="shared" si="10"/>
        <v>104</v>
      </c>
      <c r="G52" s="39">
        <f t="shared" si="10"/>
        <v>82</v>
      </c>
      <c r="H52" s="39">
        <f t="shared" si="10"/>
        <v>83</v>
      </c>
      <c r="I52" s="39">
        <f t="shared" si="10"/>
        <v>639</v>
      </c>
      <c r="J52" s="39">
        <f t="shared" si="10"/>
        <v>589</v>
      </c>
      <c r="K52" s="39">
        <f t="shared" si="10"/>
        <v>79</v>
      </c>
      <c r="L52" s="39">
        <f t="shared" si="10"/>
        <v>109</v>
      </c>
      <c r="M52" s="39">
        <f t="shared" si="10"/>
        <v>49</v>
      </c>
      <c r="N52" s="39">
        <f t="shared" si="10"/>
        <v>60</v>
      </c>
      <c r="O52" s="40">
        <f>SUM(C52:N52)</f>
        <v>5831</v>
      </c>
      <c r="P52" s="40">
        <v>18531</v>
      </c>
    </row>
    <row r="53" spans="1:16" s="11" customFormat="1" ht="11.25">
      <c r="A53" s="41"/>
      <c r="B53" s="14" t="s">
        <v>41</v>
      </c>
      <c r="C53" s="42">
        <v>1140</v>
      </c>
      <c r="D53" s="42">
        <v>566</v>
      </c>
      <c r="E53" s="42">
        <v>194</v>
      </c>
      <c r="F53" s="42">
        <v>51</v>
      </c>
      <c r="G53" s="42">
        <v>41</v>
      </c>
      <c r="H53" s="42">
        <v>33</v>
      </c>
      <c r="I53" s="42">
        <v>377</v>
      </c>
      <c r="J53" s="42">
        <v>449</v>
      </c>
      <c r="K53" s="43">
        <v>44</v>
      </c>
      <c r="L53" s="42">
        <v>71</v>
      </c>
      <c r="M53" s="42">
        <v>26</v>
      </c>
      <c r="N53" s="42">
        <v>35</v>
      </c>
      <c r="O53" s="40">
        <f>SUM(C53:N53)</f>
        <v>3027</v>
      </c>
      <c r="P53" s="40">
        <v>8927</v>
      </c>
    </row>
    <row r="54" spans="1:16" s="11" customFormat="1" ht="11.25">
      <c r="A54" s="41"/>
      <c r="B54" s="14" t="s">
        <v>42</v>
      </c>
      <c r="C54" s="42">
        <v>1203</v>
      </c>
      <c r="D54" s="42">
        <v>715</v>
      </c>
      <c r="E54" s="42">
        <v>219</v>
      </c>
      <c r="F54" s="42">
        <v>53</v>
      </c>
      <c r="G54" s="42">
        <v>41</v>
      </c>
      <c r="H54" s="42">
        <v>50</v>
      </c>
      <c r="I54" s="42">
        <v>262</v>
      </c>
      <c r="J54" s="42">
        <v>140</v>
      </c>
      <c r="K54" s="42">
        <v>35</v>
      </c>
      <c r="L54" s="42">
        <v>38</v>
      </c>
      <c r="M54" s="42">
        <v>23</v>
      </c>
      <c r="N54" s="44">
        <v>25</v>
      </c>
      <c r="O54" s="40">
        <f>SUM(C54:N54)</f>
        <v>2804</v>
      </c>
      <c r="P54" s="40">
        <v>9604</v>
      </c>
    </row>
    <row r="55" spans="1:16" s="11" customFormat="1" ht="11.25">
      <c r="A55" s="17" t="s">
        <v>4</v>
      </c>
      <c r="B55" s="14" t="s">
        <v>4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9"/>
      <c r="O55" s="12"/>
      <c r="P55" s="12"/>
    </row>
    <row r="56" spans="1:16" s="11" customFormat="1" ht="11.25">
      <c r="A56" s="232" t="s">
        <v>43</v>
      </c>
      <c r="B56" s="233"/>
      <c r="C56" s="39">
        <f>SUM(C57)</f>
        <v>0</v>
      </c>
      <c r="D56" s="39">
        <f>SUM(D57)</f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13">
        <f>SUM(C56:J56)</f>
        <v>0</v>
      </c>
      <c r="P56" s="45">
        <f>+P57</f>
        <v>0</v>
      </c>
    </row>
    <row r="57" spans="1:16" s="11" customFormat="1" ht="12" thickBot="1">
      <c r="A57" s="46" t="s">
        <v>4</v>
      </c>
      <c r="B57" s="14" t="s">
        <v>44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13">
        <f>SUM(C57:N57)</f>
        <v>0</v>
      </c>
      <c r="P57" s="45">
        <v>0</v>
      </c>
    </row>
    <row r="58" spans="1:16" s="11" customFormat="1" ht="11.25">
      <c r="A58" s="47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  <c r="P58" s="51"/>
    </row>
    <row r="59" spans="1:16" ht="12.75">
      <c r="A59" s="232" t="s">
        <v>45</v>
      </c>
      <c r="B59" s="233"/>
      <c r="C59" s="39">
        <f>SUM(C62)</f>
        <v>0</v>
      </c>
      <c r="D59" s="39">
        <f aca="true" t="shared" si="11" ref="D59:P59">SUM(D60:D62)</f>
        <v>0</v>
      </c>
      <c r="E59" s="39">
        <f t="shared" si="11"/>
        <v>0</v>
      </c>
      <c r="F59" s="39">
        <f t="shared" si="11"/>
        <v>0</v>
      </c>
      <c r="G59" s="39">
        <f t="shared" si="11"/>
        <v>0</v>
      </c>
      <c r="H59" s="39">
        <f t="shared" si="11"/>
        <v>0</v>
      </c>
      <c r="I59" s="39">
        <f t="shared" si="11"/>
        <v>0</v>
      </c>
      <c r="J59" s="39">
        <f t="shared" si="11"/>
        <v>0</v>
      </c>
      <c r="K59" s="39">
        <f t="shared" si="11"/>
        <v>0</v>
      </c>
      <c r="L59" s="39">
        <f t="shared" si="11"/>
        <v>0</v>
      </c>
      <c r="M59" s="39">
        <f t="shared" si="11"/>
        <v>0</v>
      </c>
      <c r="N59" s="39">
        <f t="shared" si="11"/>
        <v>0</v>
      </c>
      <c r="O59" s="39">
        <f t="shared" si="11"/>
        <v>0</v>
      </c>
      <c r="P59" s="39">
        <f t="shared" si="11"/>
        <v>1894</v>
      </c>
    </row>
    <row r="60" spans="1:16" ht="12.75">
      <c r="A60" s="52"/>
      <c r="B60" s="53" t="s">
        <v>46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f>SUM(C60:N60)</f>
        <v>0</v>
      </c>
      <c r="P60" s="42">
        <v>1883</v>
      </c>
    </row>
    <row r="61" spans="1:16" ht="12.75">
      <c r="A61" s="52"/>
      <c r="B61" s="53" t="s">
        <v>47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f>SUM(C61:N61)</f>
        <v>0</v>
      </c>
      <c r="P61" s="42">
        <v>3</v>
      </c>
    </row>
    <row r="62" spans="1:16" s="56" customFormat="1" ht="13.5" thickBot="1">
      <c r="A62" s="46" t="s">
        <v>4</v>
      </c>
      <c r="B62" s="54" t="s">
        <v>48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f>SUM(C62:N62)</f>
        <v>0</v>
      </c>
      <c r="P62" s="55">
        <v>8</v>
      </c>
    </row>
    <row r="63" spans="1:16" s="56" customFormat="1" ht="3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</row>
    <row r="64" spans="1:16" s="56" customFormat="1" ht="12.75">
      <c r="A64" s="58"/>
      <c r="B64" s="59" t="s">
        <v>49</v>
      </c>
      <c r="O64" s="58"/>
      <c r="P64" s="58"/>
    </row>
    <row r="65" spans="1:16" s="56" customFormat="1" ht="12.75">
      <c r="A65" s="58"/>
      <c r="B65" s="59" t="s">
        <v>50</v>
      </c>
      <c r="O65" s="58"/>
      <c r="P65" s="58"/>
    </row>
    <row r="66" spans="1:16" ht="12.75">
      <c r="A66" s="58"/>
      <c r="B66" s="59" t="s">
        <v>51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8"/>
      <c r="P66" s="58"/>
    </row>
    <row r="67" spans="1:16" ht="12.75">
      <c r="A67" s="58"/>
      <c r="B67" s="59" t="s">
        <v>52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8"/>
      <c r="P67" s="58"/>
    </row>
    <row r="68" ht="12.75">
      <c r="B68" s="59" t="s">
        <v>53</v>
      </c>
    </row>
    <row r="69" ht="12.75">
      <c r="B69" s="59" t="s">
        <v>54</v>
      </c>
    </row>
  </sheetData>
  <sheetProtection/>
  <mergeCells count="10">
    <mergeCell ref="A48:B48"/>
    <mergeCell ref="A52:B52"/>
    <mergeCell ref="A56:B56"/>
    <mergeCell ref="A59:B59"/>
    <mergeCell ref="B3:Q3"/>
    <mergeCell ref="A5:B5"/>
    <mergeCell ref="A7:B7"/>
    <mergeCell ref="A13:B13"/>
    <mergeCell ref="A21:B21"/>
    <mergeCell ref="A42:B42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D1" activePane="topRight" state="frozen"/>
      <selection pane="topLeft" activeCell="G6" sqref="G6"/>
      <selection pane="topRight" activeCell="G6" sqref="G6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421875" style="0" bestFit="1" customWidth="1"/>
    <col min="12" max="12" width="7.7109375" style="0" customWidth="1"/>
    <col min="13" max="13" width="10.140625" style="0" customWidth="1"/>
    <col min="14" max="14" width="9.421875" style="0" customWidth="1"/>
    <col min="15" max="15" width="10.7109375" style="0" customWidth="1"/>
  </cols>
  <sheetData>
    <row r="2" spans="2:15" ht="25.5" customHeight="1">
      <c r="B2" s="237" t="s">
        <v>55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13.5" thickBot="1">
      <c r="B4" s="60" t="s">
        <v>56</v>
      </c>
      <c r="C4" s="61" t="s">
        <v>57</v>
      </c>
      <c r="D4" s="61" t="s">
        <v>58</v>
      </c>
      <c r="E4" s="61" t="s">
        <v>59</v>
      </c>
      <c r="F4" s="61" t="s">
        <v>60</v>
      </c>
      <c r="G4" s="61" t="s">
        <v>61</v>
      </c>
      <c r="H4" s="61" t="s">
        <v>62</v>
      </c>
      <c r="I4" s="61" t="s">
        <v>63</v>
      </c>
      <c r="J4" s="61" t="s">
        <v>64</v>
      </c>
      <c r="K4" s="61" t="s">
        <v>65</v>
      </c>
      <c r="L4" s="61" t="s">
        <v>66</v>
      </c>
      <c r="M4" s="61" t="s">
        <v>67</v>
      </c>
      <c r="N4" s="61" t="s">
        <v>68</v>
      </c>
      <c r="O4" s="62" t="s">
        <v>69</v>
      </c>
      <c r="P4" s="63"/>
      <c r="Q4" s="64"/>
      <c r="R4" s="64"/>
    </row>
    <row r="5" spans="2:15" ht="12.75">
      <c r="B5" s="65" t="s">
        <v>70</v>
      </c>
      <c r="C5" s="66">
        <v>297</v>
      </c>
      <c r="D5" s="66">
        <v>238</v>
      </c>
      <c r="E5" s="66">
        <v>269</v>
      </c>
      <c r="F5" s="66">
        <v>202</v>
      </c>
      <c r="G5" s="66">
        <v>211</v>
      </c>
      <c r="H5" s="66">
        <v>220</v>
      </c>
      <c r="I5" s="66">
        <v>206</v>
      </c>
      <c r="J5" s="66">
        <v>169</v>
      </c>
      <c r="K5" s="66">
        <v>213</v>
      </c>
      <c r="L5" s="66">
        <v>200</v>
      </c>
      <c r="M5" s="66">
        <v>236</v>
      </c>
      <c r="N5" s="66">
        <v>215</v>
      </c>
      <c r="O5" s="67">
        <f>SUM(C5:N5)</f>
        <v>2676</v>
      </c>
    </row>
    <row r="6" spans="2:15" ht="12.75">
      <c r="B6" s="65" t="s">
        <v>71</v>
      </c>
      <c r="C6" s="66">
        <v>32</v>
      </c>
      <c r="D6" s="66">
        <v>38</v>
      </c>
      <c r="E6" s="66">
        <v>31</v>
      </c>
      <c r="F6" s="66">
        <v>11</v>
      </c>
      <c r="G6" s="66">
        <v>11</v>
      </c>
      <c r="H6" s="66">
        <v>13</v>
      </c>
      <c r="I6" s="66">
        <v>6</v>
      </c>
      <c r="J6" s="66">
        <v>6</v>
      </c>
      <c r="K6" s="66">
        <v>12</v>
      </c>
      <c r="L6" s="66">
        <v>10</v>
      </c>
      <c r="M6" s="66">
        <v>15</v>
      </c>
      <c r="N6" s="66">
        <v>10</v>
      </c>
      <c r="O6" s="67">
        <f aca="true" t="shared" si="0" ref="O6:O12">SUM(C6:N6)</f>
        <v>195</v>
      </c>
    </row>
    <row r="7" spans="2:15" ht="12.75">
      <c r="B7" s="65" t="s">
        <v>72</v>
      </c>
      <c r="C7" s="66">
        <v>6</v>
      </c>
      <c r="D7" s="66">
        <v>5</v>
      </c>
      <c r="E7" s="66">
        <v>5</v>
      </c>
      <c r="F7" s="66">
        <v>0</v>
      </c>
      <c r="G7" s="66">
        <v>1</v>
      </c>
      <c r="H7" s="66">
        <v>1</v>
      </c>
      <c r="I7" s="66">
        <v>1</v>
      </c>
      <c r="J7" s="66">
        <v>1</v>
      </c>
      <c r="K7" s="66">
        <v>2</v>
      </c>
      <c r="L7" s="66">
        <v>2</v>
      </c>
      <c r="M7" s="66">
        <v>5</v>
      </c>
      <c r="N7" s="66">
        <v>1</v>
      </c>
      <c r="O7" s="67">
        <f t="shared" si="0"/>
        <v>30</v>
      </c>
    </row>
    <row r="8" spans="2:15" ht="12.75">
      <c r="B8" s="65" t="s">
        <v>73</v>
      </c>
      <c r="C8" s="66">
        <v>128</v>
      </c>
      <c r="D8" s="66">
        <v>146</v>
      </c>
      <c r="E8" s="66">
        <v>136</v>
      </c>
      <c r="F8" s="66">
        <v>134</v>
      </c>
      <c r="G8" s="66">
        <v>151</v>
      </c>
      <c r="H8" s="66">
        <v>124</v>
      </c>
      <c r="I8" s="66">
        <v>146</v>
      </c>
      <c r="J8" s="66">
        <v>120</v>
      </c>
      <c r="K8" s="66">
        <v>132</v>
      </c>
      <c r="L8" s="66">
        <v>129</v>
      </c>
      <c r="M8" s="66">
        <v>128</v>
      </c>
      <c r="N8" s="66">
        <v>114</v>
      </c>
      <c r="O8" s="67">
        <f t="shared" si="0"/>
        <v>1588</v>
      </c>
    </row>
    <row r="9" spans="2:15" ht="12.75">
      <c r="B9" s="65" t="s">
        <v>74</v>
      </c>
      <c r="C9" s="66">
        <v>6</v>
      </c>
      <c r="D9" s="66">
        <v>6</v>
      </c>
      <c r="E9" s="66">
        <v>9</v>
      </c>
      <c r="F9" s="66">
        <v>7</v>
      </c>
      <c r="G9" s="66">
        <v>9</v>
      </c>
      <c r="H9" s="66">
        <v>7</v>
      </c>
      <c r="I9" s="66">
        <v>8</v>
      </c>
      <c r="J9" s="66">
        <v>6</v>
      </c>
      <c r="K9" s="66">
        <v>3</v>
      </c>
      <c r="L9" s="66">
        <v>3</v>
      </c>
      <c r="M9" s="66">
        <v>6</v>
      </c>
      <c r="N9" s="66">
        <v>5</v>
      </c>
      <c r="O9" s="67">
        <f t="shared" si="0"/>
        <v>75</v>
      </c>
    </row>
    <row r="10" spans="2:15" ht="12.75">
      <c r="B10" s="65" t="s">
        <v>75</v>
      </c>
      <c r="C10" s="66">
        <v>14</v>
      </c>
      <c r="D10" s="66">
        <v>7</v>
      </c>
      <c r="E10" s="66">
        <v>12</v>
      </c>
      <c r="F10" s="66">
        <v>10</v>
      </c>
      <c r="G10" s="66">
        <v>10</v>
      </c>
      <c r="H10" s="66">
        <v>12</v>
      </c>
      <c r="I10" s="66">
        <v>8</v>
      </c>
      <c r="J10" s="66">
        <v>5</v>
      </c>
      <c r="K10" s="66">
        <v>12</v>
      </c>
      <c r="L10" s="66">
        <v>0</v>
      </c>
      <c r="M10" s="66">
        <v>10</v>
      </c>
      <c r="N10" s="66">
        <v>10</v>
      </c>
      <c r="O10" s="67">
        <f t="shared" si="0"/>
        <v>110</v>
      </c>
    </row>
    <row r="11" spans="2:16" ht="12.75">
      <c r="B11" s="65" t="s">
        <v>76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7">
        <f t="shared" si="0"/>
        <v>0</v>
      </c>
      <c r="P11" s="68"/>
    </row>
    <row r="12" spans="2:15" ht="13.5" thickBot="1">
      <c r="B12" s="69" t="s">
        <v>69</v>
      </c>
      <c r="C12" s="70">
        <f aca="true" t="shared" si="1" ref="C12:N12">SUM(C5:C11)</f>
        <v>483</v>
      </c>
      <c r="D12" s="70">
        <f t="shared" si="1"/>
        <v>440</v>
      </c>
      <c r="E12" s="70">
        <f t="shared" si="1"/>
        <v>462</v>
      </c>
      <c r="F12" s="70">
        <f t="shared" si="1"/>
        <v>364</v>
      </c>
      <c r="G12" s="70">
        <f t="shared" si="1"/>
        <v>393</v>
      </c>
      <c r="H12" s="70">
        <f t="shared" si="1"/>
        <v>377</v>
      </c>
      <c r="I12" s="70">
        <f t="shared" si="1"/>
        <v>375</v>
      </c>
      <c r="J12" s="70">
        <f t="shared" si="1"/>
        <v>307</v>
      </c>
      <c r="K12" s="70">
        <f t="shared" si="1"/>
        <v>374</v>
      </c>
      <c r="L12" s="70">
        <f t="shared" si="1"/>
        <v>344</v>
      </c>
      <c r="M12" s="70">
        <f t="shared" si="1"/>
        <v>400</v>
      </c>
      <c r="N12" s="70">
        <f t="shared" si="1"/>
        <v>355</v>
      </c>
      <c r="O12" s="67">
        <f t="shared" si="0"/>
        <v>4674</v>
      </c>
    </row>
    <row r="13" spans="2:15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24" customHeight="1">
      <c r="B14" s="237" t="s">
        <v>77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</row>
    <row r="15" spans="2:15" ht="13.5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3.5" thickBot="1">
      <c r="B16" s="60" t="s">
        <v>56</v>
      </c>
      <c r="C16" s="61" t="s">
        <v>57</v>
      </c>
      <c r="D16" s="61" t="s">
        <v>58</v>
      </c>
      <c r="E16" s="61" t="s">
        <v>59</v>
      </c>
      <c r="F16" s="61" t="s">
        <v>60</v>
      </c>
      <c r="G16" s="61" t="s">
        <v>61</v>
      </c>
      <c r="H16" s="61" t="s">
        <v>62</v>
      </c>
      <c r="I16" s="61" t="s">
        <v>63</v>
      </c>
      <c r="J16" s="61" t="s">
        <v>64</v>
      </c>
      <c r="K16" s="61" t="s">
        <v>65</v>
      </c>
      <c r="L16" s="61" t="s">
        <v>66</v>
      </c>
      <c r="M16" s="61" t="s">
        <v>67</v>
      </c>
      <c r="N16" s="61" t="s">
        <v>68</v>
      </c>
      <c r="O16" s="62" t="s">
        <v>69</v>
      </c>
    </row>
    <row r="17" spans="2:15" ht="12.75">
      <c r="B17" s="65" t="s">
        <v>70</v>
      </c>
      <c r="C17" s="71">
        <v>16</v>
      </c>
      <c r="D17" s="71">
        <v>13</v>
      </c>
      <c r="E17" s="72">
        <v>14</v>
      </c>
      <c r="F17" s="72">
        <v>20</v>
      </c>
      <c r="G17" s="72">
        <v>20</v>
      </c>
      <c r="H17" s="72">
        <v>21</v>
      </c>
      <c r="I17" s="72">
        <v>15</v>
      </c>
      <c r="J17" s="72">
        <v>16</v>
      </c>
      <c r="K17" s="72">
        <v>12</v>
      </c>
      <c r="L17" s="72">
        <v>10</v>
      </c>
      <c r="M17" s="72">
        <v>10</v>
      </c>
      <c r="N17" s="72">
        <v>10</v>
      </c>
      <c r="O17" s="67">
        <f>SUM(C17:N17)</f>
        <v>177</v>
      </c>
    </row>
    <row r="18" spans="2:15" ht="12.75">
      <c r="B18" s="65" t="s">
        <v>71</v>
      </c>
      <c r="C18" s="73">
        <v>11</v>
      </c>
      <c r="D18" s="73">
        <v>9</v>
      </c>
      <c r="E18" s="74">
        <v>9</v>
      </c>
      <c r="F18" s="74">
        <v>12</v>
      </c>
      <c r="G18" s="74">
        <v>7</v>
      </c>
      <c r="H18" s="74">
        <v>9</v>
      </c>
      <c r="I18" s="74">
        <v>5</v>
      </c>
      <c r="J18" s="74">
        <v>10</v>
      </c>
      <c r="K18" s="74">
        <v>8</v>
      </c>
      <c r="L18" s="74">
        <v>15</v>
      </c>
      <c r="M18" s="74">
        <v>13</v>
      </c>
      <c r="N18" s="74">
        <v>18</v>
      </c>
      <c r="O18" s="67">
        <f aca="true" t="shared" si="2" ref="O18:O25">SUM(C18:N18)</f>
        <v>126</v>
      </c>
    </row>
    <row r="19" spans="2:15" ht="12.75">
      <c r="B19" s="65" t="s">
        <v>78</v>
      </c>
      <c r="C19" s="71">
        <v>0</v>
      </c>
      <c r="D19" s="71">
        <v>1</v>
      </c>
      <c r="E19" s="72">
        <v>1</v>
      </c>
      <c r="F19" s="72">
        <v>2</v>
      </c>
      <c r="G19" s="72">
        <v>0</v>
      </c>
      <c r="H19" s="72">
        <v>0</v>
      </c>
      <c r="I19" s="72">
        <v>0</v>
      </c>
      <c r="J19" s="72">
        <v>0</v>
      </c>
      <c r="K19" s="72">
        <v>3</v>
      </c>
      <c r="L19" s="72">
        <v>7</v>
      </c>
      <c r="M19" s="72">
        <v>4</v>
      </c>
      <c r="N19" s="72">
        <v>2</v>
      </c>
      <c r="O19" s="67">
        <f t="shared" si="2"/>
        <v>20</v>
      </c>
    </row>
    <row r="20" spans="2:15" ht="12.75">
      <c r="B20" s="65" t="s">
        <v>73</v>
      </c>
      <c r="C20" s="71">
        <v>62</v>
      </c>
      <c r="D20" s="71">
        <v>40</v>
      </c>
      <c r="E20" s="72">
        <v>35</v>
      </c>
      <c r="F20" s="72">
        <v>22</v>
      </c>
      <c r="G20" s="72">
        <v>65</v>
      </c>
      <c r="H20" s="72">
        <v>12</v>
      </c>
      <c r="I20" s="72">
        <v>61</v>
      </c>
      <c r="J20" s="72">
        <v>43</v>
      </c>
      <c r="K20" s="72">
        <v>28</v>
      </c>
      <c r="L20" s="72">
        <v>17</v>
      </c>
      <c r="M20" s="72">
        <v>14</v>
      </c>
      <c r="N20" s="72">
        <v>11</v>
      </c>
      <c r="O20" s="67">
        <f t="shared" si="2"/>
        <v>410</v>
      </c>
    </row>
    <row r="21" spans="2:15" ht="12.75">
      <c r="B21" s="65" t="s">
        <v>79</v>
      </c>
      <c r="C21" s="71">
        <v>0</v>
      </c>
      <c r="D21" s="71">
        <v>1</v>
      </c>
      <c r="E21" s="72">
        <v>2</v>
      </c>
      <c r="F21" s="72">
        <v>2</v>
      </c>
      <c r="G21" s="72">
        <v>2</v>
      </c>
      <c r="H21" s="72">
        <v>1</v>
      </c>
      <c r="I21" s="72">
        <v>2</v>
      </c>
      <c r="J21" s="72">
        <v>2</v>
      </c>
      <c r="K21" s="72">
        <v>2</v>
      </c>
      <c r="L21" s="72">
        <v>1</v>
      </c>
      <c r="M21" s="72">
        <v>3</v>
      </c>
      <c r="N21" s="72">
        <v>5</v>
      </c>
      <c r="O21" s="67">
        <f t="shared" si="2"/>
        <v>23</v>
      </c>
    </row>
    <row r="22" spans="2:15" ht="12.75">
      <c r="B22" s="65" t="s">
        <v>75</v>
      </c>
      <c r="C22" s="71">
        <v>5</v>
      </c>
      <c r="D22" s="71">
        <v>3</v>
      </c>
      <c r="E22" s="72">
        <v>3</v>
      </c>
      <c r="F22" s="72">
        <v>3</v>
      </c>
      <c r="G22" s="72">
        <v>1</v>
      </c>
      <c r="H22" s="72">
        <v>0</v>
      </c>
      <c r="I22" s="72">
        <v>2</v>
      </c>
      <c r="J22" s="72">
        <v>3</v>
      </c>
      <c r="K22" s="72">
        <v>3</v>
      </c>
      <c r="L22" s="72">
        <v>2</v>
      </c>
      <c r="M22" s="72">
        <v>3</v>
      </c>
      <c r="N22" s="72">
        <v>3</v>
      </c>
      <c r="O22" s="67">
        <f t="shared" si="2"/>
        <v>31</v>
      </c>
    </row>
    <row r="23" spans="2:15" ht="12.75">
      <c r="B23" s="65" t="s">
        <v>80</v>
      </c>
      <c r="C23" s="71">
        <v>0</v>
      </c>
      <c r="D23" s="71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67">
        <f t="shared" si="2"/>
        <v>0</v>
      </c>
    </row>
    <row r="24" spans="2:15" ht="12.75">
      <c r="B24" s="65" t="s">
        <v>81</v>
      </c>
      <c r="C24" s="71">
        <v>1</v>
      </c>
      <c r="D24" s="71">
        <v>0</v>
      </c>
      <c r="E24" s="72">
        <v>0</v>
      </c>
      <c r="F24" s="72">
        <v>0</v>
      </c>
      <c r="G24" s="72">
        <v>0</v>
      </c>
      <c r="H24" s="72">
        <v>1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67">
        <f t="shared" si="2"/>
        <v>2</v>
      </c>
    </row>
    <row r="25" spans="2:15" ht="12.75">
      <c r="B25" s="65" t="s">
        <v>76</v>
      </c>
      <c r="C25" s="71">
        <v>0</v>
      </c>
      <c r="D25" s="71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1</v>
      </c>
      <c r="K25" s="72">
        <v>0</v>
      </c>
      <c r="L25" s="72">
        <v>0</v>
      </c>
      <c r="M25" s="72">
        <v>0</v>
      </c>
      <c r="N25" s="72">
        <v>0</v>
      </c>
      <c r="O25" s="67">
        <f t="shared" si="2"/>
        <v>1</v>
      </c>
    </row>
    <row r="26" spans="2:15" ht="13.5" thickBot="1">
      <c r="B26" s="69" t="s">
        <v>69</v>
      </c>
      <c r="C26" s="75">
        <f aca="true" t="shared" si="3" ref="C26:N26">SUM(C17:C25)</f>
        <v>95</v>
      </c>
      <c r="D26" s="75">
        <f t="shared" si="3"/>
        <v>67</v>
      </c>
      <c r="E26" s="75">
        <f t="shared" si="3"/>
        <v>64</v>
      </c>
      <c r="F26" s="75">
        <f t="shared" si="3"/>
        <v>61</v>
      </c>
      <c r="G26" s="75">
        <f t="shared" si="3"/>
        <v>95</v>
      </c>
      <c r="H26" s="75">
        <f t="shared" si="3"/>
        <v>44</v>
      </c>
      <c r="I26" s="75">
        <f t="shared" si="3"/>
        <v>85</v>
      </c>
      <c r="J26" s="75">
        <f t="shared" si="3"/>
        <v>75</v>
      </c>
      <c r="K26" s="75">
        <f t="shared" si="3"/>
        <v>56</v>
      </c>
      <c r="L26" s="75">
        <f t="shared" si="3"/>
        <v>52</v>
      </c>
      <c r="M26" s="75">
        <f t="shared" si="3"/>
        <v>47</v>
      </c>
      <c r="N26" s="75">
        <f t="shared" si="3"/>
        <v>49</v>
      </c>
      <c r="O26" s="67">
        <f>SUM(C26:N26)</f>
        <v>790</v>
      </c>
    </row>
    <row r="27" spans="2:15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24" customHeight="1">
      <c r="B28" s="237" t="s">
        <v>82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</row>
    <row r="29" spans="2:15" ht="13.5" thickBo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3.5" thickBot="1">
      <c r="B30" s="60" t="s">
        <v>56</v>
      </c>
      <c r="C30" s="61" t="s">
        <v>57</v>
      </c>
      <c r="D30" s="61" t="s">
        <v>58</v>
      </c>
      <c r="E30" s="61" t="s">
        <v>59</v>
      </c>
      <c r="F30" s="61" t="s">
        <v>60</v>
      </c>
      <c r="G30" s="61" t="s">
        <v>61</v>
      </c>
      <c r="H30" s="61" t="s">
        <v>62</v>
      </c>
      <c r="I30" s="61" t="s">
        <v>63</v>
      </c>
      <c r="J30" s="61" t="s">
        <v>64</v>
      </c>
      <c r="K30" s="61" t="s">
        <v>65</v>
      </c>
      <c r="L30" s="61" t="s">
        <v>66</v>
      </c>
      <c r="M30" s="61" t="s">
        <v>67</v>
      </c>
      <c r="N30" s="61" t="s">
        <v>68</v>
      </c>
      <c r="O30" s="62" t="s">
        <v>69</v>
      </c>
    </row>
    <row r="31" spans="2:15" ht="12.75">
      <c r="B31" s="65" t="s">
        <v>74</v>
      </c>
      <c r="C31" s="71">
        <v>9</v>
      </c>
      <c r="D31" s="71">
        <v>6</v>
      </c>
      <c r="E31" s="72">
        <v>9</v>
      </c>
      <c r="F31" s="72">
        <v>9</v>
      </c>
      <c r="G31" s="72">
        <v>12</v>
      </c>
      <c r="H31" s="72">
        <v>10</v>
      </c>
      <c r="I31" s="72">
        <v>11</v>
      </c>
      <c r="J31" s="72">
        <v>7</v>
      </c>
      <c r="K31" s="72">
        <v>9</v>
      </c>
      <c r="L31" s="72">
        <v>10</v>
      </c>
      <c r="M31" s="72">
        <v>16</v>
      </c>
      <c r="N31" s="72">
        <v>18</v>
      </c>
      <c r="O31" s="67">
        <f>SUM(C31:N31)</f>
        <v>126</v>
      </c>
    </row>
    <row r="32" spans="2:15" ht="13.5" thickBot="1">
      <c r="B32" s="69" t="s">
        <v>69</v>
      </c>
      <c r="C32" s="75">
        <f aca="true" t="shared" si="4" ref="C32:M32">C31</f>
        <v>9</v>
      </c>
      <c r="D32" s="75">
        <f t="shared" si="4"/>
        <v>6</v>
      </c>
      <c r="E32" s="75">
        <f t="shared" si="4"/>
        <v>9</v>
      </c>
      <c r="F32" s="75">
        <f t="shared" si="4"/>
        <v>9</v>
      </c>
      <c r="G32" s="75">
        <f t="shared" si="4"/>
        <v>12</v>
      </c>
      <c r="H32" s="75">
        <f t="shared" si="4"/>
        <v>10</v>
      </c>
      <c r="I32" s="75">
        <f t="shared" si="4"/>
        <v>11</v>
      </c>
      <c r="J32" s="75">
        <f t="shared" si="4"/>
        <v>7</v>
      </c>
      <c r="K32" s="75">
        <f t="shared" si="4"/>
        <v>9</v>
      </c>
      <c r="L32" s="75">
        <f t="shared" si="4"/>
        <v>10</v>
      </c>
      <c r="M32" s="75">
        <f t="shared" si="4"/>
        <v>16</v>
      </c>
      <c r="N32" s="75">
        <f>N31</f>
        <v>18</v>
      </c>
      <c r="O32" s="67">
        <f>SUM(C32:N32)</f>
        <v>126</v>
      </c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2.75">
      <c r="B34" s="59" t="s">
        <v>49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2.75">
      <c r="B35" s="59" t="s">
        <v>50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2.75">
      <c r="B36" s="5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2.75">
      <c r="B37" s="5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1">
      <pane xSplit="1" topLeftCell="C1" activePane="topRight" state="frozen"/>
      <selection pane="topLeft" activeCell="G6" sqref="G6"/>
      <selection pane="topRight" activeCell="G6" sqref="G6"/>
    </sheetView>
  </sheetViews>
  <sheetFormatPr defaultColWidth="11.421875" defaultRowHeight="12.75"/>
  <cols>
    <col min="1" max="1" width="3.421875" style="64" hidden="1" customWidth="1"/>
    <col min="2" max="2" width="21.57421875" style="64" customWidth="1"/>
    <col min="3" max="5" width="10.00390625" style="64" bestFit="1" customWidth="1"/>
    <col min="6" max="6" width="8.8515625" style="64" customWidth="1"/>
    <col min="7" max="7" width="9.7109375" style="64" customWidth="1"/>
    <col min="8" max="9" width="8.8515625" style="64" customWidth="1"/>
    <col min="10" max="14" width="10.28125" style="64" customWidth="1"/>
    <col min="15" max="15" width="12.28125" style="64" bestFit="1" customWidth="1"/>
    <col min="16" max="16" width="13.8515625" style="64" customWidth="1"/>
    <col min="17" max="16384" width="11.421875" style="64" customWidth="1"/>
  </cols>
  <sheetData>
    <row r="1" spans="2:15" s="76" customFormat="1" ht="12">
      <c r="B1" s="239" t="s">
        <v>83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="76" customFormat="1" ht="6.75" customHeight="1" thickBot="1">
      <c r="P2" s="77"/>
    </row>
    <row r="3" spans="2:16" s="76" customFormat="1" ht="12.75" thickBot="1">
      <c r="B3" s="60" t="s">
        <v>84</v>
      </c>
      <c r="C3" s="78" t="s">
        <v>57</v>
      </c>
      <c r="D3" s="78" t="s">
        <v>58</v>
      </c>
      <c r="E3" s="78" t="s">
        <v>59</v>
      </c>
      <c r="F3" s="78" t="s">
        <v>60</v>
      </c>
      <c r="G3" s="78" t="s">
        <v>61</v>
      </c>
      <c r="H3" s="78" t="s">
        <v>62</v>
      </c>
      <c r="I3" s="78" t="s">
        <v>63</v>
      </c>
      <c r="J3" s="78" t="s">
        <v>64</v>
      </c>
      <c r="K3" s="78" t="s">
        <v>65</v>
      </c>
      <c r="L3" s="78" t="s">
        <v>66</v>
      </c>
      <c r="M3" s="78" t="s">
        <v>67</v>
      </c>
      <c r="N3" s="78" t="s">
        <v>68</v>
      </c>
      <c r="O3" s="62" t="s">
        <v>69</v>
      </c>
      <c r="P3" s="77"/>
    </row>
    <row r="4" spans="2:17" s="76" customFormat="1" ht="12.75" thickBot="1">
      <c r="B4" s="79" t="s">
        <v>85</v>
      </c>
      <c r="C4" s="80">
        <v>410726.03</v>
      </c>
      <c r="D4" s="80">
        <v>355086.82</v>
      </c>
      <c r="E4" s="81">
        <v>338876.98</v>
      </c>
      <c r="F4" s="81">
        <v>644272.07</v>
      </c>
      <c r="G4" s="81">
        <v>741345.08</v>
      </c>
      <c r="H4" s="81">
        <v>672634.6</v>
      </c>
      <c r="I4" s="81">
        <v>893476.51</v>
      </c>
      <c r="J4" s="81">
        <v>509073.49</v>
      </c>
      <c r="K4" s="81">
        <v>375909.52</v>
      </c>
      <c r="L4" s="81">
        <v>586174.29</v>
      </c>
      <c r="M4" s="81">
        <v>1149962.38</v>
      </c>
      <c r="N4" s="81">
        <v>1189980.16</v>
      </c>
      <c r="O4" s="82">
        <f>SUM(D4:N4)</f>
        <v>7456791.9</v>
      </c>
      <c r="P4" s="83"/>
      <c r="Q4" s="84"/>
    </row>
    <row r="5" spans="2:17" s="76" customFormat="1" ht="12.75" thickBot="1">
      <c r="B5" s="65" t="s">
        <v>86</v>
      </c>
      <c r="C5" s="80">
        <v>310801.11</v>
      </c>
      <c r="D5" s="80">
        <v>63964.6</v>
      </c>
      <c r="E5" s="81">
        <v>492584.29</v>
      </c>
      <c r="F5" s="81">
        <v>123866.98</v>
      </c>
      <c r="G5" s="81">
        <v>329049.21</v>
      </c>
      <c r="H5" s="81">
        <v>106390.79</v>
      </c>
      <c r="I5" s="81">
        <v>27041.27</v>
      </c>
      <c r="J5" s="81">
        <v>26988.57</v>
      </c>
      <c r="K5" s="81">
        <v>400173.49</v>
      </c>
      <c r="L5" s="81">
        <v>252640.15</v>
      </c>
      <c r="M5" s="81">
        <v>176128.41</v>
      </c>
      <c r="N5" s="81">
        <v>238367.78</v>
      </c>
      <c r="O5" s="82">
        <f>SUM(D5:N5)</f>
        <v>2237195.54</v>
      </c>
      <c r="P5" s="83"/>
      <c r="Q5" s="84"/>
    </row>
    <row r="6" spans="2:17" s="76" customFormat="1" ht="12.75" thickBot="1">
      <c r="B6" s="85" t="s">
        <v>87</v>
      </c>
      <c r="C6" s="86">
        <v>0</v>
      </c>
      <c r="D6" s="86">
        <v>0</v>
      </c>
      <c r="E6" s="87">
        <v>0</v>
      </c>
      <c r="F6" s="81">
        <v>0</v>
      </c>
      <c r="G6" s="87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2">
        <f>SUM(D6:N6)</f>
        <v>0</v>
      </c>
      <c r="P6" s="88"/>
      <c r="Q6" s="89"/>
    </row>
    <row r="7" spans="2:15" s="92" customFormat="1" ht="12" thickBot="1">
      <c r="B7" s="90" t="s">
        <v>69</v>
      </c>
      <c r="C7" s="91">
        <f aca="true" t="shared" si="0" ref="C7:N7">SUM(C4:C6)</f>
        <v>721527.14</v>
      </c>
      <c r="D7" s="91">
        <f t="shared" si="0"/>
        <v>419051.42</v>
      </c>
      <c r="E7" s="91">
        <f t="shared" si="0"/>
        <v>831461.27</v>
      </c>
      <c r="F7" s="91">
        <f t="shared" si="0"/>
        <v>768139.0499999999</v>
      </c>
      <c r="G7" s="91">
        <f>SUM(G4:G6)</f>
        <v>1070394.29</v>
      </c>
      <c r="H7" s="91">
        <f t="shared" si="0"/>
        <v>779025.39</v>
      </c>
      <c r="I7" s="91">
        <f t="shared" si="0"/>
        <v>920517.78</v>
      </c>
      <c r="J7" s="91">
        <f t="shared" si="0"/>
        <v>536062.0599999999</v>
      </c>
      <c r="K7" s="91">
        <f t="shared" si="0"/>
        <v>776083.01</v>
      </c>
      <c r="L7" s="91">
        <f t="shared" si="0"/>
        <v>838814.4400000001</v>
      </c>
      <c r="M7" s="91">
        <f t="shared" si="0"/>
        <v>1326090.7899999998</v>
      </c>
      <c r="N7" s="91">
        <f t="shared" si="0"/>
        <v>1428347.94</v>
      </c>
      <c r="O7" s="82">
        <f>SUM(C7:N7)</f>
        <v>10415514.579999998</v>
      </c>
    </row>
    <row r="8" spans="2:14" s="76" customFormat="1" ht="9.75" customHeight="1">
      <c r="B8" s="93" t="s">
        <v>88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="76" customFormat="1" ht="12">
      <c r="B9" s="93" t="s">
        <v>89</v>
      </c>
    </row>
    <row r="10" spans="2:15" s="76" customFormat="1" ht="12">
      <c r="B10" s="238" t="s">
        <v>90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</row>
    <row r="11" spans="2:15" s="76" customFormat="1" ht="12.75" thickBot="1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2:16" s="76" customFormat="1" ht="12">
      <c r="B12" s="94" t="s">
        <v>84</v>
      </c>
      <c r="C12" s="95" t="s">
        <v>57</v>
      </c>
      <c r="D12" s="95" t="s">
        <v>58</v>
      </c>
      <c r="E12" s="95" t="s">
        <v>59</v>
      </c>
      <c r="F12" s="95" t="s">
        <v>60</v>
      </c>
      <c r="G12" s="95" t="s">
        <v>61</v>
      </c>
      <c r="H12" s="95" t="s">
        <v>62</v>
      </c>
      <c r="I12" s="95" t="s">
        <v>63</v>
      </c>
      <c r="J12" s="95" t="s">
        <v>64</v>
      </c>
      <c r="K12" s="95" t="s">
        <v>65</v>
      </c>
      <c r="L12" s="95" t="s">
        <v>66</v>
      </c>
      <c r="M12" s="95" t="s">
        <v>67</v>
      </c>
      <c r="N12" s="95" t="s">
        <v>68</v>
      </c>
      <c r="O12" s="96" t="s">
        <v>69</v>
      </c>
      <c r="P12" s="77"/>
    </row>
    <row r="13" spans="2:16" s="76" customFormat="1" ht="35.25" customHeight="1">
      <c r="B13" s="97" t="s">
        <v>91</v>
      </c>
      <c r="C13" s="98">
        <v>169803</v>
      </c>
      <c r="D13" s="98">
        <v>167547</v>
      </c>
      <c r="E13" s="99">
        <v>177768</v>
      </c>
      <c r="F13" s="100">
        <v>168948</v>
      </c>
      <c r="G13" s="101">
        <v>163225</v>
      </c>
      <c r="H13" s="101">
        <v>177106</v>
      </c>
      <c r="I13" s="100">
        <v>179012</v>
      </c>
      <c r="J13" s="100">
        <v>156152</v>
      </c>
      <c r="K13" s="100">
        <v>154307</v>
      </c>
      <c r="L13" s="100">
        <v>144060</v>
      </c>
      <c r="M13" s="100">
        <v>155818</v>
      </c>
      <c r="N13" s="101">
        <v>164994.202</v>
      </c>
      <c r="O13" s="102">
        <f>SUM(C13:N13)</f>
        <v>1978740.202</v>
      </c>
      <c r="P13" s="77"/>
    </row>
    <row r="14" spans="2:16" s="76" customFormat="1" ht="36.75" customHeight="1">
      <c r="B14" s="97" t="s">
        <v>92</v>
      </c>
      <c r="C14" s="98">
        <v>9283</v>
      </c>
      <c r="D14" s="98">
        <v>10564</v>
      </c>
      <c r="E14" s="99">
        <v>13363</v>
      </c>
      <c r="F14" s="100">
        <v>13503</v>
      </c>
      <c r="G14" s="101">
        <v>10682</v>
      </c>
      <c r="H14" s="101">
        <v>15554</v>
      </c>
      <c r="I14" s="100">
        <v>13615</v>
      </c>
      <c r="J14" s="100">
        <v>13736</v>
      </c>
      <c r="K14" s="100">
        <v>8277</v>
      </c>
      <c r="L14" s="100">
        <v>8979</v>
      </c>
      <c r="M14" s="100">
        <v>6679</v>
      </c>
      <c r="N14" s="101">
        <v>9061.327</v>
      </c>
      <c r="O14" s="102">
        <f>SUM(C14:N14)</f>
        <v>133296.327</v>
      </c>
      <c r="P14" s="77"/>
    </row>
    <row r="15" spans="2:16" s="76" customFormat="1" ht="36">
      <c r="B15" s="103" t="s">
        <v>93</v>
      </c>
      <c r="C15" s="98">
        <v>3040</v>
      </c>
      <c r="D15" s="98">
        <v>2925</v>
      </c>
      <c r="E15" s="98">
        <v>2316</v>
      </c>
      <c r="F15" s="100">
        <v>9772</v>
      </c>
      <c r="G15" s="101">
        <v>2808</v>
      </c>
      <c r="H15" s="101">
        <v>2514</v>
      </c>
      <c r="I15" s="100">
        <v>2672</v>
      </c>
      <c r="J15" s="100">
        <v>1736</v>
      </c>
      <c r="K15" s="100">
        <v>1813</v>
      </c>
      <c r="L15" s="100">
        <v>1258</v>
      </c>
      <c r="M15" s="100">
        <v>946</v>
      </c>
      <c r="N15" s="101">
        <v>1173.122</v>
      </c>
      <c r="O15" s="102">
        <f>SUM(C15:N15)</f>
        <v>32973.122</v>
      </c>
      <c r="P15" s="77"/>
    </row>
    <row r="16" spans="2:43" s="76" customFormat="1" ht="12.75" thickBot="1">
      <c r="B16" s="104" t="s">
        <v>69</v>
      </c>
      <c r="C16" s="91">
        <f aca="true" t="shared" si="1" ref="C16:N16">SUM(C13:C15)</f>
        <v>182126</v>
      </c>
      <c r="D16" s="91">
        <f t="shared" si="1"/>
        <v>181036</v>
      </c>
      <c r="E16" s="105">
        <f t="shared" si="1"/>
        <v>193447</v>
      </c>
      <c r="F16" s="105">
        <f t="shared" si="1"/>
        <v>192223</v>
      </c>
      <c r="G16" s="105">
        <f t="shared" si="1"/>
        <v>176715</v>
      </c>
      <c r="H16" s="105">
        <f>SUM(H13:H15)</f>
        <v>195174</v>
      </c>
      <c r="I16" s="105">
        <f t="shared" si="1"/>
        <v>195299</v>
      </c>
      <c r="J16" s="105">
        <f t="shared" si="1"/>
        <v>171624</v>
      </c>
      <c r="K16" s="105">
        <f t="shared" si="1"/>
        <v>164397</v>
      </c>
      <c r="L16" s="105">
        <f t="shared" si="1"/>
        <v>154297</v>
      </c>
      <c r="M16" s="105">
        <f t="shared" si="1"/>
        <v>163443</v>
      </c>
      <c r="N16" s="105">
        <f t="shared" si="1"/>
        <v>175228.65099999998</v>
      </c>
      <c r="O16" s="102">
        <f>SUM(C16:N16)</f>
        <v>2145009.651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</row>
    <row r="17" spans="2:14" s="76" customFormat="1" ht="12">
      <c r="B17" s="93" t="s">
        <v>88</v>
      </c>
      <c r="C17" s="93"/>
      <c r="D17" s="93"/>
      <c r="E17" s="93"/>
      <c r="F17" s="93"/>
      <c r="G17" s="93"/>
      <c r="H17" s="93"/>
      <c r="I17" s="93"/>
      <c r="J17" s="106"/>
      <c r="K17" s="106"/>
      <c r="L17" s="106"/>
      <c r="M17" s="106"/>
      <c r="N17" s="106"/>
    </row>
    <row r="18" s="107" customFormat="1" ht="12">
      <c r="B18" s="93" t="s">
        <v>94</v>
      </c>
    </row>
    <row r="19" s="107" customFormat="1" ht="12">
      <c r="B19" s="93" t="s">
        <v>95</v>
      </c>
    </row>
    <row r="20" s="76" customFormat="1" ht="5.25" customHeight="1">
      <c r="B20" s="108"/>
    </row>
    <row r="21" spans="2:15" s="76" customFormat="1" ht="12">
      <c r="B21" s="238" t="s">
        <v>96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</row>
    <row r="22" spans="2:14" s="76" customFormat="1" ht="6.75" customHeight="1" thickBot="1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2:15" s="76" customFormat="1" ht="12">
      <c r="B23" s="110" t="s">
        <v>97</v>
      </c>
      <c r="C23" s="111" t="s">
        <v>57</v>
      </c>
      <c r="D23" s="111" t="s">
        <v>58</v>
      </c>
      <c r="E23" s="111" t="s">
        <v>59</v>
      </c>
      <c r="F23" s="111" t="s">
        <v>60</v>
      </c>
      <c r="G23" s="111" t="s">
        <v>61</v>
      </c>
      <c r="H23" s="111" t="s">
        <v>62</v>
      </c>
      <c r="I23" s="111" t="s">
        <v>63</v>
      </c>
      <c r="J23" s="111" t="s">
        <v>64</v>
      </c>
      <c r="K23" s="111" t="s">
        <v>65</v>
      </c>
      <c r="L23" s="111" t="s">
        <v>66</v>
      </c>
      <c r="M23" s="111" t="s">
        <v>67</v>
      </c>
      <c r="N23" s="111" t="s">
        <v>68</v>
      </c>
      <c r="O23" s="112" t="s">
        <v>69</v>
      </c>
    </row>
    <row r="24" spans="2:17" ht="12">
      <c r="B24" s="113" t="s">
        <v>98</v>
      </c>
      <c r="C24" s="114">
        <v>29669.141</v>
      </c>
      <c r="D24" s="114">
        <v>29481.379</v>
      </c>
      <c r="E24" s="115">
        <v>44386.26</v>
      </c>
      <c r="F24" s="115">
        <v>34278.23</v>
      </c>
      <c r="G24" s="115">
        <v>44316.566</v>
      </c>
      <c r="H24" s="115">
        <v>34387.93</v>
      </c>
      <c r="I24" s="115">
        <v>38873.667</v>
      </c>
      <c r="J24" s="115">
        <v>29080.355</v>
      </c>
      <c r="K24" s="116">
        <v>14708.562</v>
      </c>
      <c r="L24" s="116">
        <v>14420.793</v>
      </c>
      <c r="M24" s="116">
        <v>28708.359</v>
      </c>
      <c r="N24" s="115">
        <v>23690.57</v>
      </c>
      <c r="O24" s="117">
        <f>SUM(C24:N24)</f>
        <v>366001.812</v>
      </c>
      <c r="Q24" s="118"/>
    </row>
    <row r="25" spans="2:15" ht="12.75" thickBot="1">
      <c r="B25" s="104" t="s">
        <v>69</v>
      </c>
      <c r="C25" s="119">
        <f aca="true" t="shared" si="2" ref="C25:H25">SUM(C24:C24)</f>
        <v>29669.141</v>
      </c>
      <c r="D25" s="119">
        <f t="shared" si="2"/>
        <v>29481.379</v>
      </c>
      <c r="E25" s="119">
        <f t="shared" si="2"/>
        <v>44386.26</v>
      </c>
      <c r="F25" s="119">
        <f t="shared" si="2"/>
        <v>34278.23</v>
      </c>
      <c r="G25" s="119">
        <f t="shared" si="2"/>
        <v>44316.566</v>
      </c>
      <c r="H25" s="119">
        <f t="shared" si="2"/>
        <v>34387.93</v>
      </c>
      <c r="I25" s="119">
        <f aca="true" t="shared" si="3" ref="I25:N25">SUM(I24:I24)</f>
        <v>38873.667</v>
      </c>
      <c r="J25" s="119">
        <f t="shared" si="3"/>
        <v>29080.355</v>
      </c>
      <c r="K25" s="119">
        <f t="shared" si="3"/>
        <v>14708.562</v>
      </c>
      <c r="L25" s="119">
        <f t="shared" si="3"/>
        <v>14420.793</v>
      </c>
      <c r="M25" s="119">
        <f t="shared" si="3"/>
        <v>28708.359</v>
      </c>
      <c r="N25" s="119">
        <f t="shared" si="3"/>
        <v>23690.57</v>
      </c>
      <c r="O25" s="117">
        <f>SUM(C25:N25)</f>
        <v>366001.812</v>
      </c>
    </row>
    <row r="26" s="76" customFormat="1" ht="12">
      <c r="B26" s="93" t="s">
        <v>89</v>
      </c>
    </row>
    <row r="27" s="76" customFormat="1" ht="12">
      <c r="B27" s="93" t="s">
        <v>88</v>
      </c>
    </row>
    <row r="28" spans="2:15" s="76" customFormat="1" ht="12">
      <c r="B28" s="238" t="s">
        <v>99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</row>
    <row r="29" s="76" customFormat="1" ht="4.5" customHeight="1" thickBot="1"/>
    <row r="30" spans="2:15" s="76" customFormat="1" ht="12">
      <c r="B30" s="110" t="s">
        <v>97</v>
      </c>
      <c r="C30" s="111" t="s">
        <v>57</v>
      </c>
      <c r="D30" s="111" t="s">
        <v>58</v>
      </c>
      <c r="E30" s="111" t="s">
        <v>59</v>
      </c>
      <c r="F30" s="111" t="s">
        <v>60</v>
      </c>
      <c r="G30" s="111" t="s">
        <v>61</v>
      </c>
      <c r="H30" s="111" t="s">
        <v>62</v>
      </c>
      <c r="I30" s="111" t="s">
        <v>63</v>
      </c>
      <c r="J30" s="111" t="s">
        <v>64</v>
      </c>
      <c r="K30" s="111" t="s">
        <v>65</v>
      </c>
      <c r="L30" s="111" t="s">
        <v>66</v>
      </c>
      <c r="M30" s="111" t="s">
        <v>67</v>
      </c>
      <c r="N30" s="111" t="s">
        <v>68</v>
      </c>
      <c r="O30" s="112" t="s">
        <v>69</v>
      </c>
    </row>
    <row r="31" spans="2:15" s="77" customFormat="1" ht="14.25" customHeight="1">
      <c r="B31" s="65" t="s">
        <v>100</v>
      </c>
      <c r="C31" s="120">
        <v>50.39</v>
      </c>
      <c r="D31" s="120">
        <v>9.19</v>
      </c>
      <c r="E31" s="120">
        <v>718.95</v>
      </c>
      <c r="F31" s="120">
        <v>185.69</v>
      </c>
      <c r="G31" s="120">
        <v>0</v>
      </c>
      <c r="H31" s="120">
        <v>112.8</v>
      </c>
      <c r="I31" s="120">
        <v>0</v>
      </c>
      <c r="J31" s="120">
        <v>0</v>
      </c>
      <c r="K31" s="120">
        <v>22.68</v>
      </c>
      <c r="L31" s="120">
        <v>79.88</v>
      </c>
      <c r="M31" s="120">
        <v>1224.11</v>
      </c>
      <c r="N31" s="120">
        <v>1699.04</v>
      </c>
      <c r="O31" s="121">
        <f>SUM(C31:N31)</f>
        <v>4102.73</v>
      </c>
    </row>
    <row r="32" spans="2:15" s="77" customFormat="1" ht="14.25" customHeight="1">
      <c r="B32" s="65" t="s">
        <v>101</v>
      </c>
      <c r="C32" s="120">
        <v>25</v>
      </c>
      <c r="D32" s="120">
        <v>0</v>
      </c>
      <c r="E32" s="120">
        <v>0</v>
      </c>
      <c r="F32" s="120">
        <v>351.27</v>
      </c>
      <c r="G32" s="120">
        <v>0</v>
      </c>
      <c r="H32" s="120">
        <v>0</v>
      </c>
      <c r="I32" s="120">
        <v>2145.2</v>
      </c>
      <c r="J32" s="120">
        <v>0</v>
      </c>
      <c r="K32" s="120">
        <v>1316.9</v>
      </c>
      <c r="L32" s="120">
        <v>0</v>
      </c>
      <c r="M32" s="120">
        <v>0</v>
      </c>
      <c r="N32" s="120">
        <v>0</v>
      </c>
      <c r="O32" s="121">
        <f>SUM(C32:N32)</f>
        <v>3838.37</v>
      </c>
    </row>
    <row r="33" spans="2:15" s="77" customFormat="1" ht="14.25" customHeight="1">
      <c r="B33" s="65" t="s">
        <v>102</v>
      </c>
      <c r="C33" s="120">
        <v>0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1">
        <f aca="true" t="shared" si="4" ref="O33:O38">SUM(C33:N33)</f>
        <v>0</v>
      </c>
    </row>
    <row r="34" spans="2:15" s="1" customFormat="1" ht="25.5" customHeight="1">
      <c r="B34" s="113" t="s">
        <v>103</v>
      </c>
      <c r="C34" s="114">
        <v>0</v>
      </c>
      <c r="D34" s="114">
        <v>0</v>
      </c>
      <c r="E34" s="114">
        <v>27462</v>
      </c>
      <c r="F34" s="114">
        <v>0</v>
      </c>
      <c r="G34" s="114">
        <v>15139.85</v>
      </c>
      <c r="H34" s="114">
        <v>0</v>
      </c>
      <c r="I34" s="114">
        <v>0</v>
      </c>
      <c r="J34" s="114">
        <v>15775.49</v>
      </c>
      <c r="K34" s="114">
        <v>0</v>
      </c>
      <c r="L34" s="114">
        <v>0</v>
      </c>
      <c r="M34" s="114">
        <v>0</v>
      </c>
      <c r="N34" s="114">
        <v>14634.94</v>
      </c>
      <c r="O34" s="121">
        <f t="shared" si="4"/>
        <v>73012.28</v>
      </c>
    </row>
    <row r="35" spans="2:15" s="76" customFormat="1" ht="14.25" customHeight="1">
      <c r="B35" s="122" t="s">
        <v>104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1">
        <f t="shared" si="4"/>
        <v>0</v>
      </c>
    </row>
    <row r="36" spans="2:15" s="77" customFormat="1" ht="14.25" customHeight="1">
      <c r="B36" s="124" t="s">
        <v>105</v>
      </c>
      <c r="C36" s="120"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1">
        <f t="shared" si="4"/>
        <v>0</v>
      </c>
    </row>
    <row r="37" spans="2:15" s="76" customFormat="1" ht="14.25" customHeight="1">
      <c r="B37" s="65" t="s">
        <v>106</v>
      </c>
      <c r="C37" s="114">
        <v>0</v>
      </c>
      <c r="D37" s="114">
        <v>0</v>
      </c>
      <c r="E37" s="114">
        <v>0</v>
      </c>
      <c r="F37" s="114">
        <v>5373.56</v>
      </c>
      <c r="G37" s="114">
        <v>0</v>
      </c>
      <c r="H37" s="114">
        <v>0</v>
      </c>
      <c r="I37" s="114">
        <v>0</v>
      </c>
      <c r="J37" s="114">
        <v>5240.086</v>
      </c>
      <c r="K37" s="114">
        <v>0</v>
      </c>
      <c r="L37" s="114">
        <v>5198.486</v>
      </c>
      <c r="M37" s="114">
        <v>0</v>
      </c>
      <c r="N37" s="114">
        <v>16095.18</v>
      </c>
      <c r="O37" s="121">
        <f t="shared" si="4"/>
        <v>31907.312</v>
      </c>
    </row>
    <row r="38" spans="2:16" s="76" customFormat="1" ht="15" customHeight="1" thickBot="1">
      <c r="B38" s="104" t="s">
        <v>69</v>
      </c>
      <c r="C38" s="119">
        <f>+C37+C31+C35+C34+C32</f>
        <v>75.39</v>
      </c>
      <c r="D38" s="119">
        <f>+D37+D31+D35+D34+D32</f>
        <v>9.19</v>
      </c>
      <c r="E38" s="119">
        <f>+E37+E31+E35+E34+E32</f>
        <v>28180.95</v>
      </c>
      <c r="F38" s="119">
        <f aca="true" t="shared" si="5" ref="F38:N38">+F37+F31+F35+F34+F32+F33</f>
        <v>5910.52</v>
      </c>
      <c r="G38" s="119">
        <f t="shared" si="5"/>
        <v>15139.85</v>
      </c>
      <c r="H38" s="119">
        <f t="shared" si="5"/>
        <v>112.8</v>
      </c>
      <c r="I38" s="119">
        <f t="shared" si="5"/>
        <v>2145.2</v>
      </c>
      <c r="J38" s="119">
        <f t="shared" si="5"/>
        <v>21015.576</v>
      </c>
      <c r="K38" s="119">
        <f t="shared" si="5"/>
        <v>1339.5800000000002</v>
      </c>
      <c r="L38" s="119">
        <f>+L37+L31+L35+L34+L32+L33</f>
        <v>5278.366</v>
      </c>
      <c r="M38" s="119">
        <f t="shared" si="5"/>
        <v>1224.11</v>
      </c>
      <c r="N38" s="119">
        <f t="shared" si="5"/>
        <v>32429.160000000003</v>
      </c>
      <c r="O38" s="121">
        <f t="shared" si="4"/>
        <v>112860.692</v>
      </c>
      <c r="P38" s="77"/>
    </row>
    <row r="39" spans="2:14" s="76" customFormat="1" ht="12">
      <c r="B39" s="93" t="s">
        <v>89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2:14" s="76" customFormat="1" ht="5.25" customHeight="1"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1" spans="2:15" s="76" customFormat="1" ht="12">
      <c r="B41" s="238" t="s">
        <v>107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</row>
    <row r="42" spans="2:14" s="76" customFormat="1" ht="4.5" customHeight="1" thickBot="1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</row>
    <row r="43" spans="2:15" s="76" customFormat="1" ht="12">
      <c r="B43" s="110" t="s">
        <v>97</v>
      </c>
      <c r="C43" s="111" t="s">
        <v>57</v>
      </c>
      <c r="D43" s="111" t="s">
        <v>58</v>
      </c>
      <c r="E43" s="111" t="s">
        <v>59</v>
      </c>
      <c r="F43" s="111" t="s">
        <v>60</v>
      </c>
      <c r="G43" s="111" t="s">
        <v>61</v>
      </c>
      <c r="H43" s="111" t="s">
        <v>62</v>
      </c>
      <c r="I43" s="111" t="s">
        <v>63</v>
      </c>
      <c r="J43" s="111" t="s">
        <v>64</v>
      </c>
      <c r="K43" s="111" t="s">
        <v>65</v>
      </c>
      <c r="L43" s="111" t="s">
        <v>66</v>
      </c>
      <c r="M43" s="111" t="s">
        <v>67</v>
      </c>
      <c r="N43" s="111" t="s">
        <v>68</v>
      </c>
      <c r="O43" s="112" t="s">
        <v>69</v>
      </c>
    </row>
    <row r="44" spans="2:15" s="76" customFormat="1" ht="12.75">
      <c r="B44" s="124" t="s">
        <v>108</v>
      </c>
      <c r="C44" s="114">
        <v>0</v>
      </c>
      <c r="D44" s="114">
        <v>0</v>
      </c>
      <c r="E44" s="114">
        <v>15</v>
      </c>
      <c r="F44" s="114">
        <v>731</v>
      </c>
      <c r="G44" s="114">
        <v>140</v>
      </c>
      <c r="H44" s="114">
        <v>19.047</v>
      </c>
      <c r="I44" s="114">
        <v>128.88</v>
      </c>
      <c r="J44" s="114">
        <v>1694.95</v>
      </c>
      <c r="K44" s="114">
        <v>0</v>
      </c>
      <c r="L44" s="114">
        <v>1446.1</v>
      </c>
      <c r="M44" s="114">
        <v>0</v>
      </c>
      <c r="N44" s="114">
        <v>0</v>
      </c>
      <c r="O44" s="121">
        <f aca="true" t="shared" si="6" ref="O44:O50">SUM(C44:N44)</f>
        <v>4174.977000000001</v>
      </c>
    </row>
    <row r="45" spans="2:15" s="76" customFormat="1" ht="12.75">
      <c r="B45" s="124" t="s">
        <v>109</v>
      </c>
      <c r="C45" s="114">
        <v>586.84</v>
      </c>
      <c r="D45" s="114">
        <v>22.06</v>
      </c>
      <c r="E45" s="114">
        <v>32.06</v>
      </c>
      <c r="F45" s="114">
        <v>80</v>
      </c>
      <c r="G45" s="114">
        <v>1293.55</v>
      </c>
      <c r="H45" s="114">
        <v>200</v>
      </c>
      <c r="I45" s="114">
        <v>49</v>
      </c>
      <c r="J45" s="114">
        <v>143</v>
      </c>
      <c r="K45" s="114">
        <v>114.61</v>
      </c>
      <c r="L45" s="114">
        <v>0</v>
      </c>
      <c r="M45" s="114">
        <v>141.35</v>
      </c>
      <c r="N45" s="114">
        <v>96.7</v>
      </c>
      <c r="O45" s="121">
        <f t="shared" si="6"/>
        <v>2759.17</v>
      </c>
    </row>
    <row r="46" spans="2:15" s="76" customFormat="1" ht="25.5">
      <c r="B46" s="125" t="s">
        <v>110</v>
      </c>
      <c r="C46" s="123">
        <v>420.4</v>
      </c>
      <c r="D46" s="123">
        <v>182.75</v>
      </c>
      <c r="E46" s="123">
        <v>169.55</v>
      </c>
      <c r="F46" s="123">
        <v>850.13</v>
      </c>
      <c r="G46" s="123">
        <v>828.55</v>
      </c>
      <c r="H46" s="123">
        <v>1451.95</v>
      </c>
      <c r="I46" s="123">
        <v>513.45</v>
      </c>
      <c r="J46" s="123">
        <v>778.1</v>
      </c>
      <c r="K46" s="123">
        <v>1221.7</v>
      </c>
      <c r="L46" s="123">
        <v>622.85</v>
      </c>
      <c r="M46" s="123">
        <v>0</v>
      </c>
      <c r="N46" s="123">
        <v>67</v>
      </c>
      <c r="O46" s="121">
        <f t="shared" si="6"/>
        <v>7106.43</v>
      </c>
    </row>
    <row r="47" spans="2:15" s="76" customFormat="1" ht="12">
      <c r="B47" s="122" t="s">
        <v>111</v>
      </c>
      <c r="C47" s="114">
        <v>0</v>
      </c>
      <c r="D47" s="114">
        <v>10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21">
        <f t="shared" si="6"/>
        <v>10</v>
      </c>
    </row>
    <row r="48" spans="2:15" s="76" customFormat="1" ht="12.75">
      <c r="B48" s="126" t="s">
        <v>112</v>
      </c>
      <c r="C48" s="123">
        <v>0</v>
      </c>
      <c r="D48" s="123">
        <v>2</v>
      </c>
      <c r="E48" s="123">
        <v>0</v>
      </c>
      <c r="F48" s="123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1">
        <f t="shared" si="6"/>
        <v>2</v>
      </c>
    </row>
    <row r="49" spans="2:15" s="76" customFormat="1" ht="12.75">
      <c r="B49" s="128" t="s">
        <v>106</v>
      </c>
      <c r="C49" s="123">
        <v>2118.4</v>
      </c>
      <c r="D49" s="123">
        <v>1850.65</v>
      </c>
      <c r="E49" s="123">
        <v>2015.95</v>
      </c>
      <c r="F49" s="123">
        <v>2280.29</v>
      </c>
      <c r="G49" s="127">
        <v>4826.75</v>
      </c>
      <c r="H49" s="127">
        <f>4822.338+1075.7</f>
        <v>5898.038</v>
      </c>
      <c r="I49" s="127">
        <v>2253.94</v>
      </c>
      <c r="J49" s="127">
        <v>1992.72</v>
      </c>
      <c r="K49" s="127">
        <v>1890.3</v>
      </c>
      <c r="L49" s="127">
        <v>1470.02</v>
      </c>
      <c r="M49" s="127">
        <v>671.7</v>
      </c>
      <c r="N49" s="127">
        <v>1332.66</v>
      </c>
      <c r="O49" s="121">
        <f t="shared" si="6"/>
        <v>28601.418</v>
      </c>
    </row>
    <row r="50" spans="2:15" ht="12" customHeight="1" thickBot="1">
      <c r="B50" s="129" t="s">
        <v>69</v>
      </c>
      <c r="C50" s="130">
        <f>SUM(C44:C49)</f>
        <v>3125.6400000000003</v>
      </c>
      <c r="D50" s="130">
        <f>SUM(D44+D45+D46+D47+D49)</f>
        <v>2065.46</v>
      </c>
      <c r="E50" s="130">
        <f aca="true" t="shared" si="7" ref="E50:N50">SUM(E44:E49)</f>
        <v>2232.56</v>
      </c>
      <c r="F50" s="130">
        <f t="shared" si="7"/>
        <v>3941.42</v>
      </c>
      <c r="G50" s="130">
        <f t="shared" si="7"/>
        <v>7088.85</v>
      </c>
      <c r="H50" s="130">
        <f t="shared" si="7"/>
        <v>7569.035</v>
      </c>
      <c r="I50" s="130">
        <f t="shared" si="7"/>
        <v>2945.27</v>
      </c>
      <c r="J50" s="130">
        <f t="shared" si="7"/>
        <v>4608.77</v>
      </c>
      <c r="K50" s="130">
        <f t="shared" si="7"/>
        <v>3226.6099999999997</v>
      </c>
      <c r="L50" s="130">
        <f t="shared" si="7"/>
        <v>3538.97</v>
      </c>
      <c r="M50" s="130">
        <f t="shared" si="7"/>
        <v>813.0500000000001</v>
      </c>
      <c r="N50" s="130">
        <f t="shared" si="7"/>
        <v>1496.3600000000001</v>
      </c>
      <c r="O50" s="121">
        <f t="shared" si="6"/>
        <v>42651.99500000001</v>
      </c>
    </row>
    <row r="51" ht="12">
      <c r="B51" s="93" t="s">
        <v>89</v>
      </c>
    </row>
    <row r="52" spans="2:15" ht="12">
      <c r="B52" s="238" t="s">
        <v>113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</row>
    <row r="53" ht="4.5" customHeight="1" thickBot="1"/>
    <row r="54" spans="2:15" ht="12">
      <c r="B54" s="110" t="s">
        <v>97</v>
      </c>
      <c r="C54" s="111" t="s">
        <v>57</v>
      </c>
      <c r="D54" s="111" t="s">
        <v>58</v>
      </c>
      <c r="E54" s="111" t="s">
        <v>59</v>
      </c>
      <c r="F54" s="111" t="s">
        <v>60</v>
      </c>
      <c r="G54" s="111" t="s">
        <v>61</v>
      </c>
      <c r="H54" s="111" t="s">
        <v>62</v>
      </c>
      <c r="I54" s="111" t="s">
        <v>63</v>
      </c>
      <c r="J54" s="111" t="s">
        <v>64</v>
      </c>
      <c r="K54" s="111" t="s">
        <v>65</v>
      </c>
      <c r="L54" s="111" t="s">
        <v>66</v>
      </c>
      <c r="M54" s="111" t="s">
        <v>67</v>
      </c>
      <c r="N54" s="111" t="s">
        <v>68</v>
      </c>
      <c r="O54" s="112" t="s">
        <v>69</v>
      </c>
    </row>
    <row r="55" spans="2:15" ht="12.75">
      <c r="B55" s="124" t="s">
        <v>44</v>
      </c>
      <c r="C55" s="131">
        <v>2343</v>
      </c>
      <c r="D55" s="131">
        <v>1281</v>
      </c>
      <c r="E55" s="131">
        <v>413</v>
      </c>
      <c r="F55" s="131">
        <v>104</v>
      </c>
      <c r="G55" s="131">
        <v>82</v>
      </c>
      <c r="H55" s="131">
        <v>83</v>
      </c>
      <c r="I55" s="131">
        <f>377+262</f>
        <v>639</v>
      </c>
      <c r="J55" s="131">
        <v>589</v>
      </c>
      <c r="K55" s="131">
        <v>79</v>
      </c>
      <c r="L55" s="131">
        <v>109</v>
      </c>
      <c r="M55" s="131">
        <v>49</v>
      </c>
      <c r="N55" s="131">
        <v>60</v>
      </c>
      <c r="O55" s="132">
        <f>SUM(C55:N55)</f>
        <v>5831</v>
      </c>
    </row>
    <row r="56" spans="2:15" ht="12.75">
      <c r="B56" s="124" t="s">
        <v>114</v>
      </c>
      <c r="C56" s="131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2">
        <f>SUM(C56:N56)</f>
        <v>0</v>
      </c>
    </row>
    <row r="57" spans="2:15" ht="13.5" thickBot="1">
      <c r="B57" s="104" t="s">
        <v>69</v>
      </c>
      <c r="C57" s="129">
        <f aca="true" t="shared" si="8" ref="C57:N57">SUM(C55:C56)</f>
        <v>2343</v>
      </c>
      <c r="D57" s="129">
        <f t="shared" si="8"/>
        <v>1281</v>
      </c>
      <c r="E57" s="129">
        <f t="shared" si="8"/>
        <v>413</v>
      </c>
      <c r="F57" s="129">
        <f t="shared" si="8"/>
        <v>104</v>
      </c>
      <c r="G57" s="129">
        <f t="shared" si="8"/>
        <v>82</v>
      </c>
      <c r="H57" s="129">
        <f t="shared" si="8"/>
        <v>83</v>
      </c>
      <c r="I57" s="129">
        <f t="shared" si="8"/>
        <v>639</v>
      </c>
      <c r="J57" s="129">
        <f t="shared" si="8"/>
        <v>589</v>
      </c>
      <c r="K57" s="129">
        <f t="shared" si="8"/>
        <v>79</v>
      </c>
      <c r="L57" s="129">
        <f t="shared" si="8"/>
        <v>109</v>
      </c>
      <c r="M57" s="129">
        <f t="shared" si="8"/>
        <v>49</v>
      </c>
      <c r="N57" s="129">
        <f t="shared" si="8"/>
        <v>60</v>
      </c>
      <c r="O57" s="132">
        <f>SUM(C57:N57)</f>
        <v>5831</v>
      </c>
    </row>
  </sheetData>
  <sheetProtection/>
  <mergeCells count="6">
    <mergeCell ref="B52:O52"/>
    <mergeCell ref="B1:O1"/>
    <mergeCell ref="B10:O10"/>
    <mergeCell ref="B21:O21"/>
    <mergeCell ref="B28:O28"/>
    <mergeCell ref="B41:O41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1">
      <selection activeCell="F17" sqref="F17:G17"/>
    </sheetView>
  </sheetViews>
  <sheetFormatPr defaultColWidth="11.421875" defaultRowHeight="12.75"/>
  <cols>
    <col min="1" max="1" width="28.8515625" style="133" bestFit="1" customWidth="1"/>
    <col min="2" max="2" width="8.00390625" style="133" customWidth="1"/>
    <col min="3" max="3" width="8.140625" style="133" customWidth="1"/>
    <col min="4" max="4" width="9.140625" style="133" customWidth="1"/>
    <col min="5" max="5" width="8.7109375" style="133" customWidth="1"/>
    <col min="6" max="6" width="10.421875" style="133" customWidth="1"/>
    <col min="7" max="7" width="9.28125" style="133" customWidth="1"/>
    <col min="8" max="8" width="9.00390625" style="133" hidden="1" customWidth="1"/>
    <col min="9" max="10" width="12.140625" style="133" bestFit="1" customWidth="1"/>
    <col min="11" max="16384" width="11.421875" style="133" customWidth="1"/>
  </cols>
  <sheetData>
    <row r="1" ht="12.75">
      <c r="E1" s="133" t="s">
        <v>115</v>
      </c>
    </row>
    <row r="2" ht="12.75">
      <c r="E2" s="133" t="s">
        <v>116</v>
      </c>
    </row>
    <row r="3" ht="3" customHeight="1">
      <c r="L3" s="133" t="s">
        <v>117</v>
      </c>
    </row>
    <row r="4" spans="1:11" ht="12.75">
      <c r="A4" s="134" t="s">
        <v>118</v>
      </c>
      <c r="B4" s="135" t="s">
        <v>119</v>
      </c>
      <c r="I4" s="136" t="s">
        <v>120</v>
      </c>
      <c r="J4" s="240" t="s">
        <v>121</v>
      </c>
      <c r="K4" s="240"/>
    </row>
    <row r="5" spans="9:11" ht="12.75">
      <c r="I5" s="136" t="s">
        <v>122</v>
      </c>
      <c r="J5" s="240">
        <v>2010</v>
      </c>
      <c r="K5" s="240"/>
    </row>
    <row r="6" ht="15.75" thickBot="1">
      <c r="E6" s="137" t="s">
        <v>123</v>
      </c>
    </row>
    <row r="7" spans="1:12" ht="13.5" thickBot="1">
      <c r="A7" s="241" t="s">
        <v>124</v>
      </c>
      <c r="B7" s="242" t="s">
        <v>17</v>
      </c>
      <c r="C7" s="242"/>
      <c r="D7" s="242"/>
      <c r="E7" s="242"/>
      <c r="F7" s="242"/>
      <c r="G7" s="242"/>
      <c r="I7" s="242" t="s">
        <v>125</v>
      </c>
      <c r="J7" s="242"/>
      <c r="K7" s="242"/>
      <c r="L7" s="136"/>
    </row>
    <row r="8" spans="1:11" ht="13.5" thickBot="1">
      <c r="A8" s="241"/>
      <c r="B8" s="243" t="s">
        <v>35</v>
      </c>
      <c r="C8" s="243"/>
      <c r="D8" s="243" t="s">
        <v>36</v>
      </c>
      <c r="E8" s="243"/>
      <c r="F8" s="243" t="s">
        <v>126</v>
      </c>
      <c r="G8" s="243"/>
      <c r="I8" s="138" t="s">
        <v>127</v>
      </c>
      <c r="J8" s="138" t="s">
        <v>128</v>
      </c>
      <c r="K8" s="138" t="s">
        <v>126</v>
      </c>
    </row>
    <row r="9" spans="1:11" ht="13.5" thickBot="1">
      <c r="A9" s="241"/>
      <c r="B9" s="243" t="s">
        <v>129</v>
      </c>
      <c r="C9" s="243"/>
      <c r="D9" s="243" t="s">
        <v>129</v>
      </c>
      <c r="E9" s="243"/>
      <c r="F9" s="243" t="s">
        <v>130</v>
      </c>
      <c r="G9" s="243"/>
      <c r="I9" s="138" t="s">
        <v>129</v>
      </c>
      <c r="J9" s="138" t="s">
        <v>129</v>
      </c>
      <c r="K9" s="138" t="s">
        <v>130</v>
      </c>
    </row>
    <row r="10" spans="1:11" ht="13.5" thickBot="1">
      <c r="A10" s="139" t="s">
        <v>131</v>
      </c>
      <c r="B10" s="244">
        <v>1699.039</v>
      </c>
      <c r="C10" s="245"/>
      <c r="D10" s="246"/>
      <c r="E10" s="246"/>
      <c r="F10" s="247">
        <v>1</v>
      </c>
      <c r="G10" s="247"/>
      <c r="H10" s="136"/>
      <c r="I10" s="140">
        <v>0</v>
      </c>
      <c r="J10" s="140">
        <v>96.7</v>
      </c>
      <c r="K10" s="141">
        <v>4</v>
      </c>
    </row>
    <row r="11" spans="1:11" ht="13.5" thickBot="1">
      <c r="A11" s="142" t="s">
        <v>132</v>
      </c>
      <c r="B11" s="244"/>
      <c r="C11" s="245"/>
      <c r="D11" s="244"/>
      <c r="E11" s="245"/>
      <c r="F11" s="248"/>
      <c r="G11" s="249"/>
      <c r="H11" s="136"/>
      <c r="I11" s="143">
        <f>9061.327+1173.122</f>
        <v>10234.448999999999</v>
      </c>
      <c r="J11" s="143">
        <v>164994.202</v>
      </c>
      <c r="K11" s="143">
        <v>355</v>
      </c>
    </row>
    <row r="12" spans="1:11" ht="13.5" thickBot="1">
      <c r="A12" s="139" t="s">
        <v>133</v>
      </c>
      <c r="B12" s="244"/>
      <c r="C12" s="245"/>
      <c r="D12" s="246"/>
      <c r="E12" s="246"/>
      <c r="F12" s="247"/>
      <c r="G12" s="247"/>
      <c r="I12" s="140"/>
      <c r="J12" s="140"/>
      <c r="K12" s="141"/>
    </row>
    <row r="13" spans="1:11" ht="13.5" thickBot="1">
      <c r="A13" s="139" t="s">
        <v>134</v>
      </c>
      <c r="B13" s="244"/>
      <c r="C13" s="245"/>
      <c r="D13" s="250"/>
      <c r="E13" s="251"/>
      <c r="F13" s="248"/>
      <c r="G13" s="249"/>
      <c r="I13" s="140"/>
      <c r="J13" s="140"/>
      <c r="K13" s="141"/>
    </row>
    <row r="14" spans="1:11" ht="13.5" thickBot="1">
      <c r="A14" s="139" t="s">
        <v>135</v>
      </c>
      <c r="B14" s="252"/>
      <c r="C14" s="252"/>
      <c r="D14" s="253"/>
      <c r="E14" s="254"/>
      <c r="F14" s="247"/>
      <c r="G14" s="247"/>
      <c r="I14" s="140"/>
      <c r="J14" s="140"/>
      <c r="K14" s="141"/>
    </row>
    <row r="15" spans="1:11" ht="13.5" thickBot="1">
      <c r="A15" s="142" t="s">
        <v>136</v>
      </c>
      <c r="B15" s="246">
        <v>14634.94</v>
      </c>
      <c r="C15" s="246"/>
      <c r="D15" s="255"/>
      <c r="E15" s="255"/>
      <c r="F15" s="247">
        <v>1</v>
      </c>
      <c r="G15" s="247"/>
      <c r="H15" s="136"/>
      <c r="I15" s="140"/>
      <c r="J15" s="140">
        <v>67</v>
      </c>
      <c r="K15" s="141">
        <v>1</v>
      </c>
    </row>
    <row r="16" spans="1:11" ht="13.5" thickBot="1">
      <c r="A16" s="142" t="s">
        <v>137</v>
      </c>
      <c r="B16" s="252"/>
      <c r="C16" s="252"/>
      <c r="D16" s="255"/>
      <c r="E16" s="255"/>
      <c r="F16" s="247"/>
      <c r="G16" s="247"/>
      <c r="H16" s="136"/>
      <c r="I16" s="140"/>
      <c r="J16" s="140"/>
      <c r="K16" s="141"/>
    </row>
    <row r="17" spans="1:11" ht="15" customHeight="1" thickBot="1">
      <c r="A17" s="144" t="s">
        <v>138</v>
      </c>
      <c r="B17" s="244">
        <v>16095.18</v>
      </c>
      <c r="C17" s="245"/>
      <c r="D17" s="255"/>
      <c r="E17" s="255"/>
      <c r="F17" s="248">
        <v>3</v>
      </c>
      <c r="G17" s="249"/>
      <c r="H17" s="136"/>
      <c r="I17" s="140">
        <v>257.85</v>
      </c>
      <c r="J17" s="145">
        <v>1074.81</v>
      </c>
      <c r="K17" s="141">
        <v>6</v>
      </c>
    </row>
    <row r="18" spans="1:11" ht="16.5" thickBot="1">
      <c r="A18" s="142" t="s">
        <v>139</v>
      </c>
      <c r="B18" s="255"/>
      <c r="C18" s="255"/>
      <c r="D18" s="255"/>
      <c r="E18" s="255"/>
      <c r="F18" s="248"/>
      <c r="G18" s="249"/>
      <c r="H18" s="146"/>
      <c r="I18" s="140">
        <v>23690.57</v>
      </c>
      <c r="J18" s="140"/>
      <c r="K18" s="141">
        <v>5</v>
      </c>
    </row>
    <row r="19" spans="1:11" ht="13.5" thickBot="1">
      <c r="A19" s="147" t="s">
        <v>140</v>
      </c>
      <c r="B19" s="246">
        <f>SUM(B10:C18)</f>
        <v>32429.159</v>
      </c>
      <c r="C19" s="246"/>
      <c r="D19" s="246">
        <f>SUM(D10:E18)</f>
        <v>0</v>
      </c>
      <c r="E19" s="246"/>
      <c r="F19" s="252">
        <f>SUM(F10:G18)</f>
        <v>5</v>
      </c>
      <c r="G19" s="252"/>
      <c r="I19" s="140">
        <f>SUM(I10:I18)</f>
        <v>34182.869</v>
      </c>
      <c r="J19" s="140">
        <f>SUM(J10:J18)</f>
        <v>166232.712</v>
      </c>
      <c r="K19" s="143">
        <f>SUM(K10:K18)</f>
        <v>371</v>
      </c>
    </row>
    <row r="20" spans="1:11" ht="13.5" thickBot="1">
      <c r="A20" s="148"/>
      <c r="B20" s="149"/>
      <c r="C20" s="149"/>
      <c r="D20" s="255"/>
      <c r="E20" s="255"/>
      <c r="F20" s="150"/>
      <c r="G20" s="150"/>
      <c r="I20" s="151"/>
      <c r="J20" s="151"/>
      <c r="K20" s="152"/>
    </row>
    <row r="21" spans="1:11" ht="13.5" thickBot="1">
      <c r="A21" s="153" t="s">
        <v>141</v>
      </c>
      <c r="B21" s="256"/>
      <c r="C21" s="256"/>
      <c r="D21" s="252">
        <v>1428347.94</v>
      </c>
      <c r="E21" s="252"/>
      <c r="F21" s="257">
        <v>18</v>
      </c>
      <c r="G21" s="257"/>
      <c r="I21" s="154"/>
      <c r="J21" s="155"/>
      <c r="K21" s="156"/>
    </row>
    <row r="22" spans="1:11" ht="13.5" thickBot="1">
      <c r="A22" s="157" t="s">
        <v>69</v>
      </c>
      <c r="B22" s="258">
        <f>B19+B21</f>
        <v>32429.159</v>
      </c>
      <c r="C22" s="258"/>
      <c r="D22" s="258">
        <f>SUM(D21+D19)</f>
        <v>1428347.94</v>
      </c>
      <c r="E22" s="258"/>
      <c r="F22" s="259">
        <f>SUM(F21+F19)</f>
        <v>23</v>
      </c>
      <c r="G22" s="259"/>
      <c r="I22" s="158">
        <f>I19</f>
        <v>34182.869</v>
      </c>
      <c r="J22" s="159">
        <f>J19</f>
        <v>166232.712</v>
      </c>
      <c r="K22" s="160">
        <f>K19+K21</f>
        <v>371</v>
      </c>
    </row>
    <row r="23" spans="1:11" ht="5.25" customHeight="1">
      <c r="A23" s="161"/>
      <c r="B23" s="162"/>
      <c r="C23" s="162"/>
      <c r="D23" s="163"/>
      <c r="E23" s="163"/>
      <c r="F23" s="164"/>
      <c r="G23" s="165"/>
      <c r="I23" s="260"/>
      <c r="J23" s="260"/>
      <c r="K23" s="166"/>
    </row>
    <row r="24" ht="13.5" thickBot="1">
      <c r="A24" s="135"/>
    </row>
    <row r="25" spans="1:11" ht="13.5" thickBot="1">
      <c r="A25" s="243"/>
      <c r="B25" s="241" t="s">
        <v>142</v>
      </c>
      <c r="C25" s="241"/>
      <c r="D25" s="241" t="s">
        <v>143</v>
      </c>
      <c r="E25" s="241"/>
      <c r="F25" s="241" t="s">
        <v>130</v>
      </c>
      <c r="G25" s="241"/>
      <c r="H25" s="167"/>
      <c r="J25" s="243" t="s">
        <v>144</v>
      </c>
      <c r="K25" s="243"/>
    </row>
    <row r="26" spans="1:11" ht="26.25" thickBot="1">
      <c r="A26" s="243"/>
      <c r="B26" s="241"/>
      <c r="C26" s="241"/>
      <c r="D26" s="241"/>
      <c r="E26" s="241"/>
      <c r="F26" s="168" t="s">
        <v>145</v>
      </c>
      <c r="G26" s="168" t="s">
        <v>146</v>
      </c>
      <c r="J26" s="139" t="s">
        <v>147</v>
      </c>
      <c r="K26" s="139" t="s">
        <v>148</v>
      </c>
    </row>
    <row r="27" spans="1:11" ht="13.5" thickBot="1">
      <c r="A27" s="139" t="s">
        <v>149</v>
      </c>
      <c r="B27" s="169">
        <v>35</v>
      </c>
      <c r="C27" s="169">
        <v>25</v>
      </c>
      <c r="D27" s="168"/>
      <c r="E27" s="168"/>
      <c r="F27" s="168"/>
      <c r="G27" s="168"/>
      <c r="H27" s="148"/>
      <c r="J27" s="170"/>
      <c r="K27" s="170"/>
    </row>
    <row r="28" spans="1:11" ht="13.5" thickBot="1">
      <c r="A28" s="139" t="s">
        <v>150</v>
      </c>
      <c r="B28" s="139" t="s">
        <v>127</v>
      </c>
      <c r="C28" s="138" t="s">
        <v>128</v>
      </c>
      <c r="D28" s="139" t="s">
        <v>127</v>
      </c>
      <c r="E28" s="139" t="s">
        <v>128</v>
      </c>
      <c r="F28" s="138" t="s">
        <v>127</v>
      </c>
      <c r="G28" s="139" t="s">
        <v>128</v>
      </c>
      <c r="H28" s="148"/>
      <c r="J28" s="148"/>
      <c r="K28" s="148"/>
    </row>
    <row r="29" spans="2:11" ht="13.5" thickBot="1">
      <c r="B29" s="261" t="s">
        <v>142</v>
      </c>
      <c r="C29" s="262"/>
      <c r="D29" s="262"/>
      <c r="E29" s="263"/>
      <c r="F29" s="139"/>
      <c r="G29" s="139"/>
      <c r="H29" s="148"/>
      <c r="J29" s="148"/>
      <c r="K29" s="148"/>
    </row>
    <row r="30" spans="1:11" ht="13.5" thickBot="1">
      <c r="A30" s="264" t="s">
        <v>151</v>
      </c>
      <c r="B30" s="139" t="s">
        <v>152</v>
      </c>
      <c r="C30" s="261" t="s">
        <v>47</v>
      </c>
      <c r="D30" s="263"/>
      <c r="E30" s="261" t="s">
        <v>48</v>
      </c>
      <c r="F30" s="263"/>
      <c r="G30" s="139" t="s">
        <v>69</v>
      </c>
      <c r="H30" s="148"/>
      <c r="J30" s="148"/>
      <c r="K30" s="148"/>
    </row>
    <row r="31" spans="1:11" ht="13.5" thickBot="1">
      <c r="A31" s="265"/>
      <c r="B31" s="138"/>
      <c r="C31" s="261">
        <v>0</v>
      </c>
      <c r="D31" s="263"/>
      <c r="E31" s="261">
        <v>0</v>
      </c>
      <c r="F31" s="263"/>
      <c r="G31" s="141">
        <f>B31+C31+E31</f>
        <v>0</v>
      </c>
      <c r="H31" s="148"/>
      <c r="J31" s="148"/>
      <c r="K31" s="148"/>
    </row>
    <row r="32" s="135" customFormat="1" ht="12.75">
      <c r="A32" s="135" t="s">
        <v>153</v>
      </c>
    </row>
    <row r="33" s="135" customFormat="1" ht="12.75">
      <c r="A33" s="135" t="s">
        <v>154</v>
      </c>
    </row>
    <row r="34" ht="12.75">
      <c r="A34" s="135" t="s">
        <v>51</v>
      </c>
    </row>
    <row r="35" ht="13.5" thickBot="1"/>
    <row r="36" spans="1:7" ht="13.5" thickBot="1">
      <c r="A36" s="269" t="s">
        <v>155</v>
      </c>
      <c r="B36" s="269"/>
      <c r="C36" s="269"/>
      <c r="D36" s="269"/>
      <c r="E36" s="269"/>
      <c r="F36" s="243"/>
      <c r="G36" s="243"/>
    </row>
    <row r="37" spans="1:9" ht="13.5" thickBot="1">
      <c r="A37" s="269" t="s">
        <v>156</v>
      </c>
      <c r="B37" s="269"/>
      <c r="C37" s="269"/>
      <c r="D37" s="269"/>
      <c r="E37" s="269"/>
      <c r="F37" s="243"/>
      <c r="G37" s="243"/>
      <c r="H37" s="133" t="s">
        <v>157</v>
      </c>
      <c r="I37" s="171" t="s">
        <v>158</v>
      </c>
    </row>
    <row r="38" spans="1:9" ht="13.5" thickBot="1">
      <c r="A38" s="172" t="s">
        <v>159</v>
      </c>
      <c r="B38" s="172"/>
      <c r="C38" s="172"/>
      <c r="D38" s="172"/>
      <c r="E38" s="172"/>
      <c r="F38" s="138"/>
      <c r="G38" s="138"/>
      <c r="I38" s="173"/>
    </row>
    <row r="39" spans="1:9" ht="13.5" thickBot="1">
      <c r="A39" s="269" t="s">
        <v>160</v>
      </c>
      <c r="B39" s="269"/>
      <c r="C39" s="269"/>
      <c r="D39" s="269"/>
      <c r="E39" s="269"/>
      <c r="F39" s="243"/>
      <c r="G39" s="243"/>
      <c r="I39" s="173"/>
    </row>
    <row r="40" spans="1:9" ht="13.5" thickBot="1">
      <c r="A40" s="266" t="s">
        <v>161</v>
      </c>
      <c r="B40" s="267"/>
      <c r="C40" s="267"/>
      <c r="D40" s="267"/>
      <c r="E40" s="268"/>
      <c r="F40" s="243"/>
      <c r="G40" s="243"/>
      <c r="H40" s="133" t="s">
        <v>162</v>
      </c>
      <c r="I40" s="171" t="s">
        <v>163</v>
      </c>
    </row>
  </sheetData>
  <sheetProtection/>
  <mergeCells count="68">
    <mergeCell ref="A40:E40"/>
    <mergeCell ref="F40:G40"/>
    <mergeCell ref="A36:E36"/>
    <mergeCell ref="F36:G36"/>
    <mergeCell ref="A37:E37"/>
    <mergeCell ref="F37:G37"/>
    <mergeCell ref="A39:E39"/>
    <mergeCell ref="F39:G39"/>
    <mergeCell ref="B29:E29"/>
    <mergeCell ref="A30:A31"/>
    <mergeCell ref="C30:D30"/>
    <mergeCell ref="E30:F30"/>
    <mergeCell ref="C31:D31"/>
    <mergeCell ref="E31:F31"/>
    <mergeCell ref="I23:J23"/>
    <mergeCell ref="A25:A26"/>
    <mergeCell ref="B25:C26"/>
    <mergeCell ref="D25:E26"/>
    <mergeCell ref="F25:G25"/>
    <mergeCell ref="J25:K25"/>
    <mergeCell ref="D20:E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A7:A9"/>
    <mergeCell ref="B7:G7"/>
    <mergeCell ref="I7:K7"/>
    <mergeCell ref="B8:C8"/>
    <mergeCell ref="D8:E8"/>
    <mergeCell ref="F8:G8"/>
    <mergeCell ref="B9:C9"/>
    <mergeCell ref="D9:E9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tabSelected="1" zoomScalePageLayoutView="0" workbookViewId="0" topLeftCell="A1">
      <selection activeCell="C26" sqref="C26"/>
    </sheetView>
  </sheetViews>
  <sheetFormatPr defaultColWidth="11.421875" defaultRowHeight="12.75"/>
  <cols>
    <col min="1" max="1" width="7.28125" style="133" customWidth="1"/>
    <col min="2" max="2" width="8.421875" style="133" customWidth="1"/>
    <col min="3" max="4" width="11.421875" style="133" customWidth="1"/>
    <col min="5" max="5" width="9.8515625" style="133" customWidth="1"/>
    <col min="6" max="6" width="9.28125" style="133" customWidth="1"/>
    <col min="7" max="7" width="6.140625" style="133" customWidth="1"/>
    <col min="8" max="9" width="11.421875" style="133" customWidth="1"/>
    <col min="10" max="10" width="7.421875" style="133" customWidth="1"/>
    <col min="11" max="11" width="6.8515625" style="133" customWidth="1"/>
    <col min="12" max="13" width="6.421875" style="133" customWidth="1"/>
    <col min="14" max="16384" width="11.421875" style="133" customWidth="1"/>
  </cols>
  <sheetData>
    <row r="1" spans="4:12" ht="12.75">
      <c r="D1" s="133" t="s">
        <v>115</v>
      </c>
      <c r="L1" s="133" t="s">
        <v>164</v>
      </c>
    </row>
    <row r="2" ht="12.75">
      <c r="D2" s="133" t="s">
        <v>165</v>
      </c>
    </row>
    <row r="3" spans="10:13" ht="12.75">
      <c r="J3" s="134" t="s">
        <v>122</v>
      </c>
      <c r="K3" s="240">
        <v>2010</v>
      </c>
      <c r="L3" s="240"/>
      <c r="M3" s="240"/>
    </row>
    <row r="4" spans="2:10" ht="12.75">
      <c r="B4" s="133" t="s">
        <v>166</v>
      </c>
      <c r="C4" s="135" t="s">
        <v>167</v>
      </c>
      <c r="G4" s="135" t="s">
        <v>168</v>
      </c>
      <c r="J4" s="174" t="s">
        <v>121</v>
      </c>
    </row>
    <row r="5" spans="2:13" ht="13.5" thickBot="1">
      <c r="B5" s="175"/>
      <c r="C5" s="176" t="s">
        <v>35</v>
      </c>
      <c r="D5" s="177"/>
      <c r="E5" s="177"/>
      <c r="F5" s="177"/>
      <c r="G5" s="177"/>
      <c r="H5" s="176" t="s">
        <v>36</v>
      </c>
      <c r="I5" s="177"/>
      <c r="J5" s="177"/>
      <c r="K5" s="177"/>
      <c r="L5" s="177"/>
      <c r="M5" s="178"/>
    </row>
    <row r="6" spans="2:15" ht="13.5" thickBot="1">
      <c r="B6" s="179"/>
      <c r="C6" s="243" t="s">
        <v>169</v>
      </c>
      <c r="D6" s="243"/>
      <c r="E6" s="243"/>
      <c r="F6" s="270" t="s">
        <v>170</v>
      </c>
      <c r="G6" s="270" t="s">
        <v>171</v>
      </c>
      <c r="H6" s="243" t="s">
        <v>169</v>
      </c>
      <c r="I6" s="243"/>
      <c r="J6" s="243"/>
      <c r="K6" s="270" t="s">
        <v>170</v>
      </c>
      <c r="L6" s="270" t="s">
        <v>171</v>
      </c>
      <c r="M6" s="180"/>
      <c r="N6" s="181"/>
      <c r="O6" s="181"/>
    </row>
    <row r="7" spans="2:15" ht="13.5" thickBot="1">
      <c r="B7" s="179"/>
      <c r="C7" s="139" t="s">
        <v>172</v>
      </c>
      <c r="D7" s="139" t="s">
        <v>173</v>
      </c>
      <c r="E7" s="182" t="s">
        <v>174</v>
      </c>
      <c r="F7" s="264"/>
      <c r="G7" s="270"/>
      <c r="H7" s="139" t="s">
        <v>172</v>
      </c>
      <c r="I7" s="139" t="s">
        <v>173</v>
      </c>
      <c r="J7" s="182" t="s">
        <v>174</v>
      </c>
      <c r="K7" s="264"/>
      <c r="L7" s="270"/>
      <c r="M7" s="180"/>
      <c r="N7" s="181"/>
      <c r="O7" s="181"/>
    </row>
    <row r="8" spans="2:15" ht="13.5" thickBot="1">
      <c r="B8" s="179" t="s">
        <v>175</v>
      </c>
      <c r="C8" s="141"/>
      <c r="D8" s="183"/>
      <c r="E8" s="141"/>
      <c r="F8" s="271"/>
      <c r="G8" s="184"/>
      <c r="H8" s="141"/>
      <c r="I8" s="183"/>
      <c r="J8" s="141"/>
      <c r="K8" s="185"/>
      <c r="L8" s="186"/>
      <c r="M8" s="187"/>
      <c r="N8" s="148"/>
      <c r="O8" s="148"/>
    </row>
    <row r="9" spans="2:15" ht="13.5" thickBot="1">
      <c r="B9" s="179" t="s">
        <v>176</v>
      </c>
      <c r="C9" s="141"/>
      <c r="D9" s="139"/>
      <c r="E9" s="188"/>
      <c r="F9" s="272"/>
      <c r="G9" s="139"/>
      <c r="H9" s="141"/>
      <c r="I9" s="139"/>
      <c r="J9" s="189"/>
      <c r="K9" s="190"/>
      <c r="L9" s="191"/>
      <c r="M9" s="187"/>
      <c r="N9" s="148"/>
      <c r="O9" s="148"/>
    </row>
    <row r="10" spans="2:15" ht="12.75">
      <c r="B10" s="179"/>
      <c r="C10" s="192"/>
      <c r="D10" s="148"/>
      <c r="E10" s="192"/>
      <c r="F10" s="193"/>
      <c r="G10" s="148"/>
      <c r="H10" s="192"/>
      <c r="I10" s="148"/>
      <c r="J10" s="192"/>
      <c r="K10" s="192"/>
      <c r="L10" s="148"/>
      <c r="M10" s="187"/>
      <c r="N10" s="148"/>
      <c r="O10" s="148"/>
    </row>
    <row r="11" spans="2:13" ht="12.75">
      <c r="B11" s="179"/>
      <c r="D11" s="135"/>
      <c r="E11" s="135"/>
      <c r="F11" s="135"/>
      <c r="G11" s="135" t="s">
        <v>177</v>
      </c>
      <c r="H11" s="135"/>
      <c r="I11" s="135"/>
      <c r="J11" s="135"/>
      <c r="K11" s="135"/>
      <c r="L11" s="135"/>
      <c r="M11" s="187"/>
    </row>
    <row r="12" spans="2:13" ht="13.5" thickBot="1">
      <c r="B12" s="179"/>
      <c r="C12" s="148" t="s">
        <v>178</v>
      </c>
      <c r="D12" s="148"/>
      <c r="E12" s="148"/>
      <c r="F12" s="148"/>
      <c r="G12" s="148"/>
      <c r="H12" s="148" t="s">
        <v>179</v>
      </c>
      <c r="I12" s="148"/>
      <c r="J12" s="148"/>
      <c r="K12" s="148"/>
      <c r="L12" s="148"/>
      <c r="M12" s="187"/>
    </row>
    <row r="13" spans="2:15" ht="13.5" thickBot="1">
      <c r="B13" s="179"/>
      <c r="C13" s="243" t="s">
        <v>169</v>
      </c>
      <c r="D13" s="243"/>
      <c r="E13" s="243"/>
      <c r="F13" s="270" t="s">
        <v>143</v>
      </c>
      <c r="G13" s="270" t="s">
        <v>171</v>
      </c>
      <c r="H13" s="243" t="s">
        <v>169</v>
      </c>
      <c r="I13" s="243"/>
      <c r="J13" s="243"/>
      <c r="K13" s="270" t="s">
        <v>143</v>
      </c>
      <c r="L13" s="270" t="s">
        <v>171</v>
      </c>
      <c r="M13" s="180"/>
      <c r="N13" s="181"/>
      <c r="O13" s="181"/>
    </row>
    <row r="14" spans="2:15" ht="13.5" thickBot="1">
      <c r="B14" s="179"/>
      <c r="C14" s="139" t="s">
        <v>172</v>
      </c>
      <c r="D14" s="139" t="s">
        <v>173</v>
      </c>
      <c r="E14" s="139" t="s">
        <v>174</v>
      </c>
      <c r="F14" s="270"/>
      <c r="G14" s="270"/>
      <c r="H14" s="139" t="s">
        <v>172</v>
      </c>
      <c r="I14" s="139" t="s">
        <v>173</v>
      </c>
      <c r="J14" s="139" t="s">
        <v>174</v>
      </c>
      <c r="K14" s="270"/>
      <c r="L14" s="270"/>
      <c r="M14" s="180"/>
      <c r="N14" s="181"/>
      <c r="O14" s="181"/>
    </row>
    <row r="15" spans="2:15" ht="13.5" thickBot="1">
      <c r="B15" s="179" t="s">
        <v>180</v>
      </c>
      <c r="C15" s="139"/>
      <c r="D15" s="139"/>
      <c r="E15" s="139"/>
      <c r="F15" s="194"/>
      <c r="G15" s="195"/>
      <c r="H15" s="139"/>
      <c r="I15" s="139"/>
      <c r="J15" s="147"/>
      <c r="K15" s="196"/>
      <c r="L15" s="195"/>
      <c r="M15" s="180"/>
      <c r="N15" s="181"/>
      <c r="O15" s="181"/>
    </row>
    <row r="16" spans="2:15" ht="13.5" thickBot="1">
      <c r="B16" s="179" t="s">
        <v>175</v>
      </c>
      <c r="C16" s="139"/>
      <c r="D16" s="139"/>
      <c r="E16" s="147"/>
      <c r="F16" s="147"/>
      <c r="G16" s="139"/>
      <c r="H16" s="139"/>
      <c r="I16" s="139"/>
      <c r="J16" s="147"/>
      <c r="K16" s="147"/>
      <c r="L16" s="139"/>
      <c r="M16" s="187"/>
      <c r="N16" s="148"/>
      <c r="O16" s="148"/>
    </row>
    <row r="17" spans="2:15" ht="13.5" thickBot="1">
      <c r="B17" s="179"/>
      <c r="C17" s="139"/>
      <c r="D17" s="139"/>
      <c r="E17" s="141"/>
      <c r="F17" s="139"/>
      <c r="G17" s="139"/>
      <c r="H17" s="139"/>
      <c r="I17" s="139"/>
      <c r="J17" s="139"/>
      <c r="K17" s="139"/>
      <c r="L17" s="139"/>
      <c r="M17" s="187"/>
      <c r="N17" s="148"/>
      <c r="O17" s="148"/>
    </row>
    <row r="18" spans="2:13" ht="9" customHeight="1">
      <c r="B18" s="179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87"/>
    </row>
    <row r="19" spans="2:13" ht="13.5" thickBot="1">
      <c r="B19" s="179"/>
      <c r="C19" s="148"/>
      <c r="D19" s="148"/>
      <c r="E19" s="273" t="s">
        <v>181</v>
      </c>
      <c r="F19" s="273"/>
      <c r="G19" s="273"/>
      <c r="H19" s="273"/>
      <c r="I19" s="273"/>
      <c r="J19" s="273"/>
      <c r="K19" s="148"/>
      <c r="L19" s="148"/>
      <c r="M19" s="187"/>
    </row>
    <row r="20" spans="2:13" ht="13.5" thickBot="1">
      <c r="B20" s="179"/>
      <c r="C20" s="148"/>
      <c r="D20" s="148"/>
      <c r="E20" s="243" t="s">
        <v>169</v>
      </c>
      <c r="F20" s="243"/>
      <c r="G20" s="243"/>
      <c r="H20" s="243" t="s">
        <v>169</v>
      </c>
      <c r="I20" s="243"/>
      <c r="J20" s="243"/>
      <c r="K20" s="148"/>
      <c r="L20" s="148"/>
      <c r="M20" s="187"/>
    </row>
    <row r="21" spans="2:13" ht="13.5" thickBot="1">
      <c r="B21" s="179"/>
      <c r="C21" s="148"/>
      <c r="E21" s="139"/>
      <c r="F21" s="139"/>
      <c r="G21" s="139"/>
      <c r="H21" s="139" t="s">
        <v>182</v>
      </c>
      <c r="I21" s="139" t="s">
        <v>173</v>
      </c>
      <c r="J21" s="139" t="s">
        <v>174</v>
      </c>
      <c r="K21" s="148"/>
      <c r="L21" s="148"/>
      <c r="M21" s="187"/>
    </row>
    <row r="22" spans="2:13" ht="13.5" thickBot="1">
      <c r="B22" s="179"/>
      <c r="C22" s="148"/>
      <c r="D22" s="148" t="s">
        <v>175</v>
      </c>
      <c r="E22" s="139"/>
      <c r="F22" s="139"/>
      <c r="G22" s="139"/>
      <c r="H22" s="139"/>
      <c r="I22" s="139"/>
      <c r="J22" s="139"/>
      <c r="K22" s="148"/>
      <c r="L22" s="148"/>
      <c r="M22" s="187"/>
    </row>
    <row r="23" spans="2:13" ht="13.5" thickBot="1">
      <c r="B23" s="179"/>
      <c r="C23" s="148"/>
      <c r="D23" s="148" t="s">
        <v>176</v>
      </c>
      <c r="E23" s="139"/>
      <c r="F23" s="139"/>
      <c r="G23" s="139"/>
      <c r="H23" s="139"/>
      <c r="I23" s="139"/>
      <c r="J23" s="139"/>
      <c r="K23" s="148"/>
      <c r="L23" s="148"/>
      <c r="M23" s="187"/>
    </row>
    <row r="24" spans="2:13" ht="9" customHeight="1"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9"/>
    </row>
    <row r="25" spans="2:13" ht="12.75">
      <c r="B25" s="148"/>
      <c r="C25" s="148"/>
      <c r="D25" s="148"/>
      <c r="E25" s="148"/>
      <c r="F25" s="148"/>
      <c r="G25" s="161" t="s">
        <v>183</v>
      </c>
      <c r="H25" s="148"/>
      <c r="I25" s="148"/>
      <c r="J25" s="148"/>
      <c r="K25" s="148"/>
      <c r="L25" s="148"/>
      <c r="M25" s="148"/>
    </row>
    <row r="26" spans="2:13" ht="13.5" thickBot="1">
      <c r="B26" s="175"/>
      <c r="C26" s="177"/>
      <c r="D26" s="176" t="s">
        <v>35</v>
      </c>
      <c r="E26" s="177"/>
      <c r="F26" s="177"/>
      <c r="G26" s="177"/>
      <c r="H26" s="176" t="s">
        <v>36</v>
      </c>
      <c r="I26" s="177"/>
      <c r="J26" s="177"/>
      <c r="K26" s="177"/>
      <c r="L26" s="177"/>
      <c r="M26" s="178"/>
    </row>
    <row r="27" spans="2:13" ht="13.5" thickBot="1">
      <c r="B27" s="179"/>
      <c r="C27" s="148"/>
      <c r="D27" s="243" t="s">
        <v>169</v>
      </c>
      <c r="E27" s="243"/>
      <c r="F27" s="243"/>
      <c r="G27" s="243" t="s">
        <v>171</v>
      </c>
      <c r="H27" s="243" t="s">
        <v>169</v>
      </c>
      <c r="I27" s="243"/>
      <c r="J27" s="243"/>
      <c r="K27" s="243" t="s">
        <v>171</v>
      </c>
      <c r="L27" s="148"/>
      <c r="M27" s="187"/>
    </row>
    <row r="28" spans="2:13" ht="13.5" thickBot="1">
      <c r="B28" s="179"/>
      <c r="C28" s="148"/>
      <c r="D28" s="139" t="s">
        <v>172</v>
      </c>
      <c r="E28" s="139" t="s">
        <v>173</v>
      </c>
      <c r="F28" s="182" t="s">
        <v>174</v>
      </c>
      <c r="G28" s="274"/>
      <c r="H28" s="139" t="s">
        <v>172</v>
      </c>
      <c r="I28" s="139" t="s">
        <v>173</v>
      </c>
      <c r="J28" s="182" t="s">
        <v>174</v>
      </c>
      <c r="K28" s="274"/>
      <c r="L28" s="148"/>
      <c r="M28" s="187"/>
    </row>
    <row r="29" spans="2:13" ht="13.5" thickBot="1">
      <c r="B29" s="179"/>
      <c r="C29" s="148" t="s">
        <v>184</v>
      </c>
      <c r="D29" s="141"/>
      <c r="E29" s="183"/>
      <c r="F29" s="141"/>
      <c r="G29" s="143"/>
      <c r="H29" s="191"/>
      <c r="I29" s="183"/>
      <c r="J29" s="200"/>
      <c r="K29" s="201"/>
      <c r="L29" s="148"/>
      <c r="M29" s="187"/>
    </row>
    <row r="30" spans="2:13" ht="13.5" thickBot="1">
      <c r="B30" s="179"/>
      <c r="C30" s="148" t="s">
        <v>185</v>
      </c>
      <c r="D30" s="141"/>
      <c r="E30" s="141"/>
      <c r="F30" s="188"/>
      <c r="G30" s="202"/>
      <c r="H30" s="203"/>
      <c r="I30" s="139"/>
      <c r="J30" s="189"/>
      <c r="K30" s="188"/>
      <c r="L30" s="148"/>
      <c r="M30" s="187"/>
    </row>
    <row r="31" spans="2:13" ht="12.75">
      <c r="B31" s="179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87"/>
    </row>
    <row r="32" spans="2:13" ht="13.5" thickBot="1">
      <c r="B32" s="179"/>
      <c r="C32" s="148"/>
      <c r="D32" s="148" t="s">
        <v>178</v>
      </c>
      <c r="E32" s="148"/>
      <c r="F32" s="148"/>
      <c r="G32" s="148"/>
      <c r="H32" s="148" t="s">
        <v>128</v>
      </c>
      <c r="I32" s="148"/>
      <c r="J32" s="148"/>
      <c r="K32" s="148"/>
      <c r="L32" s="148"/>
      <c r="M32" s="187"/>
    </row>
    <row r="33" spans="2:13" ht="13.5" thickBot="1">
      <c r="B33" s="179"/>
      <c r="C33" s="148"/>
      <c r="D33" s="243" t="s">
        <v>169</v>
      </c>
      <c r="E33" s="243"/>
      <c r="F33" s="243"/>
      <c r="G33" s="243" t="s">
        <v>171</v>
      </c>
      <c r="H33" s="243" t="s">
        <v>169</v>
      </c>
      <c r="I33" s="243"/>
      <c r="J33" s="243"/>
      <c r="K33" s="243" t="s">
        <v>171</v>
      </c>
      <c r="L33" s="148"/>
      <c r="M33" s="187"/>
    </row>
    <row r="34" spans="2:13" ht="13.5" thickBot="1">
      <c r="B34" s="179"/>
      <c r="C34" s="148"/>
      <c r="D34" s="139" t="s">
        <v>172</v>
      </c>
      <c r="E34" s="139" t="s">
        <v>173</v>
      </c>
      <c r="F34" s="139" t="s">
        <v>174</v>
      </c>
      <c r="G34" s="243"/>
      <c r="H34" s="139" t="s">
        <v>172</v>
      </c>
      <c r="I34" s="139" t="s">
        <v>173</v>
      </c>
      <c r="J34" s="139" t="s">
        <v>174</v>
      </c>
      <c r="K34" s="243"/>
      <c r="L34" s="148"/>
      <c r="M34" s="187"/>
    </row>
    <row r="35" spans="2:13" ht="13.5" thickBot="1">
      <c r="B35" s="179"/>
      <c r="C35" s="148" t="s">
        <v>184</v>
      </c>
      <c r="D35" s="139"/>
      <c r="E35" s="139"/>
      <c r="F35" s="139"/>
      <c r="G35" s="139"/>
      <c r="H35" s="139"/>
      <c r="I35" s="139"/>
      <c r="J35" s="139"/>
      <c r="K35" s="139"/>
      <c r="L35" s="148"/>
      <c r="M35" s="187"/>
    </row>
    <row r="36" spans="2:13" ht="13.5" thickBot="1">
      <c r="B36" s="179"/>
      <c r="C36" s="148" t="s">
        <v>185</v>
      </c>
      <c r="D36" s="139"/>
      <c r="E36" s="139"/>
      <c r="F36" s="139"/>
      <c r="G36" s="139"/>
      <c r="H36" s="139"/>
      <c r="I36" s="139"/>
      <c r="J36" s="139"/>
      <c r="K36" s="139"/>
      <c r="L36" s="148"/>
      <c r="M36" s="187"/>
    </row>
    <row r="37" spans="2:13" ht="9.75" customHeight="1">
      <c r="B37" s="197"/>
      <c r="C37" s="198"/>
      <c r="D37" s="198"/>
      <c r="E37" s="198"/>
      <c r="F37" s="198"/>
      <c r="G37" s="198"/>
      <c r="H37" s="198"/>
      <c r="I37" s="198" t="s">
        <v>158</v>
      </c>
      <c r="J37" s="198"/>
      <c r="K37" s="198"/>
      <c r="L37" s="198"/>
      <c r="M37" s="199"/>
    </row>
    <row r="38" ht="12.75">
      <c r="G38" s="133" t="s">
        <v>186</v>
      </c>
    </row>
    <row r="39" ht="12.75">
      <c r="G39" s="133" t="s">
        <v>187</v>
      </c>
    </row>
    <row r="40" spans="2:13" ht="12.75">
      <c r="B40" s="175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8"/>
    </row>
    <row r="41" spans="2:13" ht="12.75">
      <c r="B41" s="175" t="s">
        <v>188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8"/>
    </row>
    <row r="42" spans="2:13" ht="12.75">
      <c r="B42" s="204"/>
      <c r="C42" s="148"/>
      <c r="D42" s="205" t="s">
        <v>189</v>
      </c>
      <c r="E42" s="148"/>
      <c r="F42" s="148"/>
      <c r="G42" s="148"/>
      <c r="H42" s="148"/>
      <c r="I42" s="148"/>
      <c r="J42" s="148"/>
      <c r="K42" s="148"/>
      <c r="L42" s="148"/>
      <c r="M42" s="187"/>
    </row>
    <row r="43" spans="2:13" ht="12.75">
      <c r="B43" s="197"/>
      <c r="C43" s="198"/>
      <c r="D43" s="206"/>
      <c r="E43" s="198"/>
      <c r="F43" s="198"/>
      <c r="G43" s="198"/>
      <c r="H43" s="198"/>
      <c r="I43" s="198"/>
      <c r="J43" s="198"/>
      <c r="K43" s="198"/>
      <c r="L43" s="198"/>
      <c r="M43" s="199"/>
    </row>
  </sheetData>
  <sheetProtection/>
  <mergeCells count="25">
    <mergeCell ref="K33:K34"/>
    <mergeCell ref="L13:L14"/>
    <mergeCell ref="E19:J19"/>
    <mergeCell ref="E20:G20"/>
    <mergeCell ref="H20:J20"/>
    <mergeCell ref="D27:F27"/>
    <mergeCell ref="G27:G28"/>
    <mergeCell ref="H27:J27"/>
    <mergeCell ref="K27:K28"/>
    <mergeCell ref="K13:K14"/>
    <mergeCell ref="F8:F9"/>
    <mergeCell ref="C13:E13"/>
    <mergeCell ref="F13:F14"/>
    <mergeCell ref="G13:G14"/>
    <mergeCell ref="H13:J13"/>
    <mergeCell ref="D33:F33"/>
    <mergeCell ref="G33:G34"/>
    <mergeCell ref="H33:J33"/>
    <mergeCell ref="K3:M3"/>
    <mergeCell ref="C6:E6"/>
    <mergeCell ref="F6:F7"/>
    <mergeCell ref="G6:G7"/>
    <mergeCell ref="H6:J6"/>
    <mergeCell ref="K6:K7"/>
    <mergeCell ref="L6:L7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="140" zoomScaleNormal="140" zoomScalePageLayoutView="0" workbookViewId="0" topLeftCell="A1">
      <selection activeCell="F17" sqref="F17:G17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7109375" style="0" bestFit="1" customWidth="1"/>
    <col min="11" max="12" width="14.421875" style="0" bestFit="1" customWidth="1"/>
  </cols>
  <sheetData>
    <row r="1" spans="1:10" ht="12.75">
      <c r="A1" s="207"/>
      <c r="C1" s="275" t="s">
        <v>190</v>
      </c>
      <c r="D1" s="275"/>
      <c r="E1" s="275"/>
      <c r="F1" s="275"/>
      <c r="G1" s="275"/>
      <c r="H1" s="275"/>
      <c r="I1" s="275"/>
      <c r="J1" s="275"/>
    </row>
    <row r="2" spans="1:12" ht="12.75">
      <c r="A2" s="207"/>
      <c r="C2" s="275" t="s">
        <v>191</v>
      </c>
      <c r="D2" s="275"/>
      <c r="E2" s="275"/>
      <c r="F2" s="275"/>
      <c r="G2" s="275"/>
      <c r="H2" s="275"/>
      <c r="I2" s="275"/>
      <c r="J2" s="275"/>
      <c r="L2" s="208"/>
    </row>
    <row r="3" spans="1:12" ht="12.75">
      <c r="A3" s="207"/>
      <c r="C3" s="275" t="s">
        <v>192</v>
      </c>
      <c r="D3" s="275"/>
      <c r="E3" s="275"/>
      <c r="F3" s="275"/>
      <c r="G3" s="275"/>
      <c r="H3" s="275"/>
      <c r="I3" s="275"/>
      <c r="J3" s="275"/>
      <c r="K3" s="275"/>
      <c r="L3" s="68" t="s">
        <v>121</v>
      </c>
    </row>
    <row r="4" spans="1:11" ht="12.75">
      <c r="A4" s="207"/>
      <c r="C4" s="275" t="s">
        <v>193</v>
      </c>
      <c r="D4" s="275"/>
      <c r="E4" s="275"/>
      <c r="F4" s="275"/>
      <c r="G4" s="275"/>
      <c r="H4" s="275"/>
      <c r="I4" s="275"/>
      <c r="J4" s="275"/>
      <c r="K4" s="275"/>
    </row>
    <row r="5" spans="1:11" ht="13.5" thickBot="1">
      <c r="A5" s="207"/>
      <c r="C5" s="209"/>
      <c r="D5" s="209"/>
      <c r="E5" s="209"/>
      <c r="F5" s="209"/>
      <c r="G5" s="209"/>
      <c r="H5" s="209"/>
      <c r="I5" s="209"/>
      <c r="J5" s="209"/>
      <c r="K5" s="209"/>
    </row>
    <row r="6" spans="1:12" ht="12.75">
      <c r="A6" s="210" t="s">
        <v>194</v>
      </c>
      <c r="B6" s="210" t="s">
        <v>195</v>
      </c>
      <c r="C6" s="211" t="s">
        <v>195</v>
      </c>
      <c r="D6" s="211"/>
      <c r="E6" s="211"/>
      <c r="F6" s="210"/>
      <c r="G6" s="211" t="s">
        <v>196</v>
      </c>
      <c r="H6" s="211" t="s">
        <v>197</v>
      </c>
      <c r="I6" s="211" t="s">
        <v>198</v>
      </c>
      <c r="J6" s="211" t="s">
        <v>199</v>
      </c>
      <c r="K6" s="212"/>
      <c r="L6" s="212"/>
    </row>
    <row r="7" spans="1:12" ht="12.75">
      <c r="A7" s="213" t="s">
        <v>200</v>
      </c>
      <c r="B7" s="213" t="s">
        <v>201</v>
      </c>
      <c r="C7" s="214" t="s">
        <v>202</v>
      </c>
      <c r="D7" s="214" t="s">
        <v>203</v>
      </c>
      <c r="E7" s="214" t="s">
        <v>204</v>
      </c>
      <c r="F7" s="214" t="s">
        <v>205</v>
      </c>
      <c r="G7" s="214" t="s">
        <v>206</v>
      </c>
      <c r="H7" s="214" t="s">
        <v>207</v>
      </c>
      <c r="I7" s="214" t="s">
        <v>208</v>
      </c>
      <c r="J7" s="214" t="s">
        <v>209</v>
      </c>
      <c r="K7" s="214" t="s">
        <v>210</v>
      </c>
      <c r="L7" s="214" t="s">
        <v>211</v>
      </c>
    </row>
    <row r="8" spans="1:13" ht="12.75">
      <c r="A8" s="215">
        <v>1</v>
      </c>
      <c r="B8" s="216" t="s">
        <v>212</v>
      </c>
      <c r="C8" s="216" t="s">
        <v>213</v>
      </c>
      <c r="D8" s="216">
        <v>58288</v>
      </c>
      <c r="E8" s="216">
        <v>234.88</v>
      </c>
      <c r="F8" s="216">
        <v>42</v>
      </c>
      <c r="G8" s="217" t="s">
        <v>214</v>
      </c>
      <c r="H8" s="217" t="s">
        <v>215</v>
      </c>
      <c r="I8" s="218">
        <v>80280.95238095238</v>
      </c>
      <c r="J8" s="219">
        <v>1</v>
      </c>
      <c r="K8" s="216" t="s">
        <v>216</v>
      </c>
      <c r="L8" s="216" t="s">
        <v>216</v>
      </c>
      <c r="M8" s="68"/>
    </row>
    <row r="9" spans="1:13" ht="12.75">
      <c r="A9" s="215">
        <v>2</v>
      </c>
      <c r="B9" s="216" t="s">
        <v>217</v>
      </c>
      <c r="C9" s="216" t="s">
        <v>218</v>
      </c>
      <c r="D9" s="216">
        <v>52511</v>
      </c>
      <c r="E9" s="216">
        <v>236.58</v>
      </c>
      <c r="F9" s="216">
        <v>42</v>
      </c>
      <c r="G9" s="217" t="s">
        <v>214</v>
      </c>
      <c r="H9" s="217" t="s">
        <v>215</v>
      </c>
      <c r="I9" s="218">
        <v>79541.26984126984</v>
      </c>
      <c r="J9" s="219">
        <v>2</v>
      </c>
      <c r="K9" s="216" t="s">
        <v>216</v>
      </c>
      <c r="L9" s="216" t="s">
        <v>216</v>
      </c>
      <c r="M9" s="68"/>
    </row>
    <row r="10" spans="1:12" ht="12.75">
      <c r="A10" s="215">
        <v>3</v>
      </c>
      <c r="B10" s="216" t="s">
        <v>219</v>
      </c>
      <c r="C10" s="216" t="s">
        <v>220</v>
      </c>
      <c r="D10" s="216">
        <v>61342</v>
      </c>
      <c r="E10" s="216">
        <v>240.63</v>
      </c>
      <c r="F10" s="216">
        <v>44</v>
      </c>
      <c r="G10" s="217" t="s">
        <v>214</v>
      </c>
      <c r="H10" s="217" t="s">
        <v>215</v>
      </c>
      <c r="I10" s="218">
        <v>79298.09523809524</v>
      </c>
      <c r="J10" s="219">
        <v>1</v>
      </c>
      <c r="K10" s="216" t="s">
        <v>216</v>
      </c>
      <c r="L10" s="216" t="s">
        <v>216</v>
      </c>
    </row>
    <row r="11" spans="1:13" ht="12.75">
      <c r="A11" s="215">
        <v>4</v>
      </c>
      <c r="B11" s="216" t="s">
        <v>221</v>
      </c>
      <c r="C11" s="216" t="s">
        <v>222</v>
      </c>
      <c r="D11" s="216">
        <v>62619</v>
      </c>
      <c r="E11" s="216">
        <v>240.13</v>
      </c>
      <c r="F11" s="216">
        <v>44</v>
      </c>
      <c r="G11" s="217" t="s">
        <v>214</v>
      </c>
      <c r="H11" s="217" t="s">
        <v>215</v>
      </c>
      <c r="I11" s="218">
        <v>87346.19047619047</v>
      </c>
      <c r="J11" s="219">
        <v>1</v>
      </c>
      <c r="K11" s="216" t="s">
        <v>216</v>
      </c>
      <c r="L11" s="216" t="s">
        <v>216</v>
      </c>
      <c r="M11" s="68"/>
    </row>
    <row r="12" spans="1:13" ht="12.75">
      <c r="A12" s="215">
        <v>5</v>
      </c>
      <c r="B12" s="216" t="s">
        <v>223</v>
      </c>
      <c r="C12" s="216" t="s">
        <v>224</v>
      </c>
      <c r="D12" s="216">
        <v>50199</v>
      </c>
      <c r="E12" s="216">
        <v>232.70000000000002</v>
      </c>
      <c r="F12" s="216">
        <v>38</v>
      </c>
      <c r="G12" s="217" t="s">
        <v>214</v>
      </c>
      <c r="H12" s="217" t="s">
        <v>215</v>
      </c>
      <c r="I12" s="218">
        <v>71513.1746031746</v>
      </c>
      <c r="J12" s="219">
        <v>2</v>
      </c>
      <c r="K12" s="216" t="s">
        <v>216</v>
      </c>
      <c r="L12" s="216" t="s">
        <v>216</v>
      </c>
      <c r="M12" s="220"/>
    </row>
    <row r="13" spans="1:13" ht="12.75">
      <c r="A13" s="215">
        <v>6</v>
      </c>
      <c r="B13" s="216" t="s">
        <v>225</v>
      </c>
      <c r="C13" s="216" t="s">
        <v>226</v>
      </c>
      <c r="D13" s="216">
        <v>57022</v>
      </c>
      <c r="E13" s="216">
        <v>248</v>
      </c>
      <c r="F13" s="216">
        <v>43</v>
      </c>
      <c r="G13" s="217" t="s">
        <v>214</v>
      </c>
      <c r="H13" s="217" t="s">
        <v>215</v>
      </c>
      <c r="I13" s="218">
        <v>75061.42857142858</v>
      </c>
      <c r="J13" s="219">
        <v>1</v>
      </c>
      <c r="K13" s="216" t="s">
        <v>216</v>
      </c>
      <c r="L13" s="216" t="s">
        <v>216</v>
      </c>
      <c r="M13" s="220"/>
    </row>
    <row r="14" spans="1:13" ht="12.75">
      <c r="A14" s="215">
        <v>7</v>
      </c>
      <c r="B14" s="216" t="s">
        <v>227</v>
      </c>
      <c r="C14" s="216" t="s">
        <v>224</v>
      </c>
      <c r="D14" s="216">
        <v>162252</v>
      </c>
      <c r="E14" s="216">
        <v>320.29</v>
      </c>
      <c r="F14" s="216">
        <v>60</v>
      </c>
      <c r="G14" s="217" t="s">
        <v>214</v>
      </c>
      <c r="H14" s="217" t="s">
        <v>215</v>
      </c>
      <c r="I14" s="218">
        <v>158792.38095238095</v>
      </c>
      <c r="J14" s="219">
        <v>1</v>
      </c>
      <c r="K14" s="216" t="s">
        <v>216</v>
      </c>
      <c r="L14" s="216" t="s">
        <v>228</v>
      </c>
      <c r="M14" s="220"/>
    </row>
    <row r="15" spans="1:13" ht="12.75">
      <c r="A15" s="215">
        <v>8</v>
      </c>
      <c r="B15" s="216" t="s">
        <v>229</v>
      </c>
      <c r="C15" s="216" t="s">
        <v>213</v>
      </c>
      <c r="D15" s="216">
        <v>58288</v>
      </c>
      <c r="E15" s="216">
        <v>234.88</v>
      </c>
      <c r="F15" s="216">
        <v>42</v>
      </c>
      <c r="G15" s="217" t="s">
        <v>214</v>
      </c>
      <c r="H15" s="217" t="s">
        <v>215</v>
      </c>
      <c r="I15" s="218">
        <v>81242.38095238096</v>
      </c>
      <c r="J15" s="219">
        <v>2</v>
      </c>
      <c r="K15" s="216" t="s">
        <v>216</v>
      </c>
      <c r="L15" s="216" t="s">
        <v>216</v>
      </c>
      <c r="M15" s="220"/>
    </row>
    <row r="16" spans="1:13" ht="12.75">
      <c r="A16" s="215">
        <v>9</v>
      </c>
      <c r="B16" s="216" t="s">
        <v>230</v>
      </c>
      <c r="C16" s="216" t="s">
        <v>213</v>
      </c>
      <c r="D16" s="216">
        <v>53341</v>
      </c>
      <c r="E16" s="216">
        <v>235.74</v>
      </c>
      <c r="F16" s="216">
        <v>42</v>
      </c>
      <c r="G16" s="217" t="s">
        <v>214</v>
      </c>
      <c r="H16" s="217" t="s">
        <v>215</v>
      </c>
      <c r="I16" s="218">
        <v>74935.39682539683</v>
      </c>
      <c r="J16" s="219">
        <v>2</v>
      </c>
      <c r="K16" s="216" t="s">
        <v>216</v>
      </c>
      <c r="L16" s="216" t="s">
        <v>216</v>
      </c>
      <c r="M16" s="220"/>
    </row>
    <row r="17" spans="1:12" ht="12.75">
      <c r="A17" s="215">
        <v>10</v>
      </c>
      <c r="B17" s="216" t="s">
        <v>231</v>
      </c>
      <c r="C17" s="216" t="s">
        <v>226</v>
      </c>
      <c r="D17" s="216">
        <v>53074</v>
      </c>
      <c r="E17" s="216">
        <v>239.9</v>
      </c>
      <c r="F17" s="216">
        <v>43</v>
      </c>
      <c r="G17" s="217" t="s">
        <v>214</v>
      </c>
      <c r="H17" s="217" t="s">
        <v>215</v>
      </c>
      <c r="I17" s="218">
        <v>84143.33333333333</v>
      </c>
      <c r="J17" s="219">
        <v>1</v>
      </c>
      <c r="K17" s="216" t="s">
        <v>216</v>
      </c>
      <c r="L17" s="216" t="s">
        <v>216</v>
      </c>
    </row>
    <row r="18" spans="1:12" ht="12.75">
      <c r="A18" s="215">
        <v>11</v>
      </c>
      <c r="B18" s="216" t="s">
        <v>225</v>
      </c>
      <c r="C18" s="216" t="s">
        <v>226</v>
      </c>
      <c r="D18" s="216">
        <v>57022</v>
      </c>
      <c r="E18" s="216">
        <v>248</v>
      </c>
      <c r="F18" s="216">
        <v>43</v>
      </c>
      <c r="G18" s="217" t="s">
        <v>214</v>
      </c>
      <c r="H18" s="217" t="s">
        <v>215</v>
      </c>
      <c r="I18" s="218">
        <v>82620.31746031746</v>
      </c>
      <c r="J18" s="219">
        <v>2</v>
      </c>
      <c r="K18" s="216" t="s">
        <v>216</v>
      </c>
      <c r="L18" s="216" t="s">
        <v>216</v>
      </c>
    </row>
    <row r="19" spans="1:12" ht="12.75">
      <c r="A19" s="215">
        <v>12</v>
      </c>
      <c r="B19" s="216" t="s">
        <v>232</v>
      </c>
      <c r="C19" s="216" t="s">
        <v>233</v>
      </c>
      <c r="D19" s="216">
        <v>55909</v>
      </c>
      <c r="E19" s="216">
        <v>220.51</v>
      </c>
      <c r="F19" s="216">
        <v>42</v>
      </c>
      <c r="G19" s="217" t="s">
        <v>214</v>
      </c>
      <c r="H19" s="217" t="s">
        <v>215</v>
      </c>
      <c r="I19" s="218">
        <v>75454.28571428571</v>
      </c>
      <c r="J19" s="219">
        <v>1</v>
      </c>
      <c r="K19" s="216" t="s">
        <v>216</v>
      </c>
      <c r="L19" s="216" t="s">
        <v>216</v>
      </c>
    </row>
    <row r="20" spans="1:12" ht="12.75">
      <c r="A20" s="215">
        <v>13</v>
      </c>
      <c r="B20" s="216" t="s">
        <v>234</v>
      </c>
      <c r="C20" s="216" t="s">
        <v>224</v>
      </c>
      <c r="D20" s="216">
        <v>50199</v>
      </c>
      <c r="E20" s="216">
        <v>232.70000000000002</v>
      </c>
      <c r="F20" s="216">
        <v>38</v>
      </c>
      <c r="G20" s="217" t="s">
        <v>214</v>
      </c>
      <c r="H20" s="217" t="s">
        <v>215</v>
      </c>
      <c r="I20" s="218">
        <v>71207.61904761905</v>
      </c>
      <c r="J20" s="219">
        <v>2</v>
      </c>
      <c r="K20" s="216" t="s">
        <v>216</v>
      </c>
      <c r="L20" s="216" t="s">
        <v>216</v>
      </c>
    </row>
    <row r="21" spans="1:12" ht="12.75">
      <c r="A21" s="215">
        <v>14</v>
      </c>
      <c r="B21" s="216" t="s">
        <v>235</v>
      </c>
      <c r="C21" s="216" t="s">
        <v>226</v>
      </c>
      <c r="D21" s="216">
        <v>53074</v>
      </c>
      <c r="E21" s="216">
        <v>239.9</v>
      </c>
      <c r="F21" s="216">
        <v>43</v>
      </c>
      <c r="G21" s="217" t="s">
        <v>214</v>
      </c>
      <c r="H21" s="217" t="s">
        <v>215</v>
      </c>
      <c r="I21" s="218">
        <v>84196.66666666667</v>
      </c>
      <c r="J21" s="219">
        <v>2</v>
      </c>
      <c r="K21" s="216" t="s">
        <v>216</v>
      </c>
      <c r="L21" s="216" t="s">
        <v>216</v>
      </c>
    </row>
    <row r="22" spans="1:12" ht="12.75">
      <c r="A22" s="215">
        <v>15</v>
      </c>
      <c r="B22" s="216" t="s">
        <v>229</v>
      </c>
      <c r="C22" s="216" t="s">
        <v>213</v>
      </c>
      <c r="D22" s="216">
        <v>58288</v>
      </c>
      <c r="E22" s="216">
        <v>234.88</v>
      </c>
      <c r="F22" s="216">
        <v>42</v>
      </c>
      <c r="G22" s="217" t="s">
        <v>214</v>
      </c>
      <c r="H22" s="217" t="s">
        <v>215</v>
      </c>
      <c r="I22" s="218">
        <v>74710.79365079365</v>
      </c>
      <c r="J22" s="219">
        <v>1</v>
      </c>
      <c r="K22" s="216" t="s">
        <v>216</v>
      </c>
      <c r="L22" s="216" t="s">
        <v>216</v>
      </c>
    </row>
    <row r="23" spans="1:12" ht="12.75">
      <c r="A23" s="215">
        <v>16</v>
      </c>
      <c r="B23" s="216" t="s">
        <v>236</v>
      </c>
      <c r="C23" s="216" t="s">
        <v>237</v>
      </c>
      <c r="D23" s="216">
        <v>57929</v>
      </c>
      <c r="E23" s="216">
        <v>236.28</v>
      </c>
      <c r="F23" s="216">
        <v>42</v>
      </c>
      <c r="G23" s="217" t="s">
        <v>214</v>
      </c>
      <c r="H23" s="217" t="s">
        <v>215</v>
      </c>
      <c r="I23" s="218">
        <v>80674.28571428571</v>
      </c>
      <c r="J23" s="219">
        <v>2</v>
      </c>
      <c r="K23" s="216" t="s">
        <v>216</v>
      </c>
      <c r="L23" s="216" t="s">
        <v>216</v>
      </c>
    </row>
    <row r="24" spans="1:12" ht="12.75">
      <c r="A24" s="215">
        <v>17</v>
      </c>
      <c r="B24" s="216" t="s">
        <v>238</v>
      </c>
      <c r="C24" s="216" t="s">
        <v>237</v>
      </c>
      <c r="D24" s="216">
        <v>58166</v>
      </c>
      <c r="E24" s="216">
        <v>236.28</v>
      </c>
      <c r="F24" s="216">
        <v>42</v>
      </c>
      <c r="G24" s="217" t="s">
        <v>214</v>
      </c>
      <c r="H24" s="217" t="s">
        <v>215</v>
      </c>
      <c r="I24" s="218">
        <v>7926.190476190476</v>
      </c>
      <c r="J24" s="219">
        <v>1</v>
      </c>
      <c r="K24" s="216" t="s">
        <v>216</v>
      </c>
      <c r="L24" s="216" t="s">
        <v>239</v>
      </c>
    </row>
    <row r="25" spans="1:12" ht="12.75">
      <c r="A25" s="215">
        <v>18</v>
      </c>
      <c r="B25" s="216" t="s">
        <v>240</v>
      </c>
      <c r="C25" s="216" t="s">
        <v>241</v>
      </c>
      <c r="D25" s="216">
        <v>62569</v>
      </c>
      <c r="E25" s="216">
        <v>240.1</v>
      </c>
      <c r="F25" s="216">
        <v>44</v>
      </c>
      <c r="G25" s="217" t="s">
        <v>214</v>
      </c>
      <c r="H25" s="217" t="s">
        <v>215</v>
      </c>
      <c r="I25" s="218">
        <v>79403.1746031746</v>
      </c>
      <c r="J25" s="219">
        <v>2</v>
      </c>
      <c r="K25" s="216" t="s">
        <v>216</v>
      </c>
      <c r="L25" s="216" t="s">
        <v>216</v>
      </c>
    </row>
    <row r="26" spans="9:11" ht="12.75">
      <c r="I26" s="221">
        <f>SUM(I8:I25)</f>
        <v>1428347.9365079368</v>
      </c>
      <c r="K26" t="s">
        <v>195</v>
      </c>
    </row>
    <row r="37" ht="12.75">
      <c r="I37" t="s">
        <v>158</v>
      </c>
    </row>
  </sheetData>
  <sheetProtection/>
  <mergeCells count="4">
    <mergeCell ref="C1:J1"/>
    <mergeCell ref="C2:J2"/>
    <mergeCell ref="C3:K3"/>
    <mergeCell ref="C4:K4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="148" zoomScaleNormal="148" zoomScalePageLayoutView="0" workbookViewId="0" topLeftCell="A1">
      <selection activeCell="F17" sqref="F17:G17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20.421875" style="0" bestFit="1" customWidth="1"/>
    <col min="8" max="8" width="11.140625" style="0" customWidth="1"/>
    <col min="9" max="10" width="16.7109375" style="0" bestFit="1" customWidth="1"/>
  </cols>
  <sheetData>
    <row r="1" spans="1:8" ht="12.75">
      <c r="A1" s="207"/>
      <c r="D1" s="222"/>
      <c r="E1" s="222"/>
      <c r="F1" s="222"/>
      <c r="G1" s="222"/>
      <c r="H1" s="222"/>
    </row>
    <row r="2" spans="1:10" ht="12.75">
      <c r="A2" s="207"/>
      <c r="B2" s="275" t="s">
        <v>191</v>
      </c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276" t="s">
        <v>242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10" ht="13.5" thickBot="1">
      <c r="A4" s="207"/>
      <c r="B4" s="207"/>
      <c r="C4" s="207"/>
      <c r="D4" s="207"/>
      <c r="E4" s="207"/>
      <c r="F4" s="207"/>
      <c r="G4" s="207"/>
      <c r="H4" s="207"/>
      <c r="I4" s="207"/>
      <c r="J4" s="223" t="s">
        <v>121</v>
      </c>
    </row>
    <row r="5" spans="1:10" ht="12.75">
      <c r="A5" s="277" t="s">
        <v>243</v>
      </c>
      <c r="B5" s="211" t="s">
        <v>206</v>
      </c>
      <c r="C5" s="211"/>
      <c r="D5" s="224"/>
      <c r="E5" s="211"/>
      <c r="F5" s="211"/>
      <c r="G5" s="211"/>
      <c r="H5" s="279" t="s">
        <v>244</v>
      </c>
      <c r="I5" s="277" t="s">
        <v>245</v>
      </c>
      <c r="J5" s="277" t="s">
        <v>246</v>
      </c>
    </row>
    <row r="6" spans="1:10" ht="12.75">
      <c r="A6" s="278"/>
      <c r="B6" s="214" t="s">
        <v>247</v>
      </c>
      <c r="C6" s="214" t="s">
        <v>202</v>
      </c>
      <c r="D6" s="225" t="s">
        <v>248</v>
      </c>
      <c r="E6" s="214" t="s">
        <v>204</v>
      </c>
      <c r="F6" s="214" t="s">
        <v>205</v>
      </c>
      <c r="G6" s="214" t="s">
        <v>249</v>
      </c>
      <c r="H6" s="280"/>
      <c r="I6" s="278"/>
      <c r="J6" s="278"/>
    </row>
    <row r="7" spans="1:10" s="133" customFormat="1" ht="12.75">
      <c r="A7" s="226">
        <v>1</v>
      </c>
      <c r="B7" s="227" t="s">
        <v>250</v>
      </c>
      <c r="C7" s="227" t="s">
        <v>251</v>
      </c>
      <c r="D7" s="226">
        <v>2537</v>
      </c>
      <c r="E7" s="226">
        <v>761</v>
      </c>
      <c r="F7" s="226">
        <v>67.93</v>
      </c>
      <c r="G7" s="227" t="s">
        <v>252</v>
      </c>
      <c r="H7" s="228">
        <v>145.4</v>
      </c>
      <c r="I7" s="227" t="s">
        <v>253</v>
      </c>
      <c r="J7" s="229" t="s">
        <v>253</v>
      </c>
    </row>
    <row r="8" spans="1:10" s="133" customFormat="1" ht="12.75">
      <c r="A8" s="226">
        <v>2</v>
      </c>
      <c r="B8" s="227" t="s">
        <v>254</v>
      </c>
      <c r="C8" s="227" t="s">
        <v>255</v>
      </c>
      <c r="D8" s="226">
        <v>2532</v>
      </c>
      <c r="E8" s="226">
        <v>1351</v>
      </c>
      <c r="F8" s="226">
        <v>87.9</v>
      </c>
      <c r="G8" s="227" t="s">
        <v>256</v>
      </c>
      <c r="H8" s="228">
        <v>1699.039</v>
      </c>
      <c r="I8" s="227" t="s">
        <v>257</v>
      </c>
      <c r="J8" s="229" t="s">
        <v>257</v>
      </c>
    </row>
    <row r="9" spans="1:10" s="133" customFormat="1" ht="12.75">
      <c r="A9" s="226">
        <v>3</v>
      </c>
      <c r="B9" s="227" t="s">
        <v>258</v>
      </c>
      <c r="C9" s="227" t="s">
        <v>259</v>
      </c>
      <c r="D9" s="226">
        <v>5565</v>
      </c>
      <c r="E9" s="226">
        <v>1669</v>
      </c>
      <c r="F9" s="226">
        <v>106.99</v>
      </c>
      <c r="G9" s="230" t="s">
        <v>214</v>
      </c>
      <c r="H9" s="228">
        <v>5310.602</v>
      </c>
      <c r="I9" s="227" t="s">
        <v>260</v>
      </c>
      <c r="J9" s="229" t="s">
        <v>260</v>
      </c>
    </row>
    <row r="10" spans="1:10" s="133" customFormat="1" ht="12.75">
      <c r="A10" s="226">
        <v>4</v>
      </c>
      <c r="B10" s="227" t="s">
        <v>261</v>
      </c>
      <c r="C10" s="227" t="s">
        <v>237</v>
      </c>
      <c r="D10" s="226">
        <v>17210</v>
      </c>
      <c r="E10" s="226">
        <v>10759</v>
      </c>
      <c r="F10" s="226">
        <v>179.9</v>
      </c>
      <c r="G10" s="227" t="s">
        <v>214</v>
      </c>
      <c r="H10" s="228">
        <v>14634.94</v>
      </c>
      <c r="I10" s="227" t="s">
        <v>260</v>
      </c>
      <c r="J10" s="229" t="s">
        <v>260</v>
      </c>
    </row>
    <row r="11" spans="1:10" s="133" customFormat="1" ht="12.75">
      <c r="A11" s="226">
        <v>5</v>
      </c>
      <c r="B11" s="227" t="s">
        <v>250</v>
      </c>
      <c r="C11" s="227" t="s">
        <v>251</v>
      </c>
      <c r="D11" s="226">
        <v>2537</v>
      </c>
      <c r="E11" s="226">
        <v>761</v>
      </c>
      <c r="F11" s="226">
        <v>67.93</v>
      </c>
      <c r="G11" s="227" t="s">
        <v>252</v>
      </c>
      <c r="H11" s="228">
        <v>254.649</v>
      </c>
      <c r="I11" s="227" t="s">
        <v>253</v>
      </c>
      <c r="J11" s="229" t="s">
        <v>253</v>
      </c>
    </row>
    <row r="12" spans="1:10" s="133" customFormat="1" ht="12.75">
      <c r="A12" s="226">
        <v>6</v>
      </c>
      <c r="B12" s="227" t="s">
        <v>262</v>
      </c>
      <c r="C12" s="227" t="s">
        <v>251</v>
      </c>
      <c r="D12" s="226">
        <v>2428</v>
      </c>
      <c r="E12" s="226">
        <v>728</v>
      </c>
      <c r="F12" s="226">
        <v>64.15</v>
      </c>
      <c r="G12" s="227" t="s">
        <v>252</v>
      </c>
      <c r="H12" s="228">
        <v>41.85</v>
      </c>
      <c r="I12" s="227" t="s">
        <v>253</v>
      </c>
      <c r="J12" s="229" t="s">
        <v>253</v>
      </c>
    </row>
    <row r="13" spans="1:10" s="133" customFormat="1" ht="12.75">
      <c r="A13" s="226">
        <v>7</v>
      </c>
      <c r="B13" s="227" t="s">
        <v>263</v>
      </c>
      <c r="C13" s="227" t="s">
        <v>251</v>
      </c>
      <c r="D13" s="226">
        <v>1765</v>
      </c>
      <c r="E13" s="226">
        <v>953</v>
      </c>
      <c r="F13" s="226">
        <v>57.12</v>
      </c>
      <c r="G13" s="227" t="s">
        <v>264</v>
      </c>
      <c r="H13" s="228">
        <v>257.85</v>
      </c>
      <c r="I13" s="227" t="s">
        <v>253</v>
      </c>
      <c r="J13" s="229" t="s">
        <v>253</v>
      </c>
    </row>
    <row r="14" spans="1:10" s="133" customFormat="1" ht="12.75">
      <c r="A14" s="226">
        <v>8</v>
      </c>
      <c r="B14" s="227" t="s">
        <v>265</v>
      </c>
      <c r="C14" s="227" t="s">
        <v>251</v>
      </c>
      <c r="D14" s="226">
        <v>2442</v>
      </c>
      <c r="E14" s="226">
        <v>796</v>
      </c>
      <c r="F14" s="226">
        <v>61.45</v>
      </c>
      <c r="G14" s="227" t="s">
        <v>252</v>
      </c>
      <c r="H14" s="228">
        <v>216</v>
      </c>
      <c r="I14" s="227" t="s">
        <v>253</v>
      </c>
      <c r="J14" s="229" t="s">
        <v>253</v>
      </c>
    </row>
    <row r="15" spans="1:10" s="133" customFormat="1" ht="12.75">
      <c r="A15" s="226">
        <v>9</v>
      </c>
      <c r="B15" s="227" t="s">
        <v>250</v>
      </c>
      <c r="C15" s="227" t="s">
        <v>251</v>
      </c>
      <c r="D15" s="226">
        <v>2537</v>
      </c>
      <c r="E15" s="226">
        <v>761</v>
      </c>
      <c r="F15" s="226">
        <v>67.93</v>
      </c>
      <c r="G15" s="227" t="s">
        <v>252</v>
      </c>
      <c r="H15" s="228">
        <v>464.115</v>
      </c>
      <c r="I15" s="227" t="s">
        <v>253</v>
      </c>
      <c r="J15" s="229" t="s">
        <v>253</v>
      </c>
    </row>
    <row r="16" spans="1:10" s="133" customFormat="1" ht="12.75">
      <c r="A16" s="226">
        <v>10</v>
      </c>
      <c r="B16" s="227" t="s">
        <v>266</v>
      </c>
      <c r="C16" s="227" t="s">
        <v>267</v>
      </c>
      <c r="D16" s="226">
        <v>73.97</v>
      </c>
      <c r="E16" s="226">
        <v>37</v>
      </c>
      <c r="F16" s="226">
        <v>22</v>
      </c>
      <c r="G16" s="227" t="s">
        <v>268</v>
      </c>
      <c r="H16" s="228">
        <v>8.5</v>
      </c>
      <c r="I16" s="227" t="s">
        <v>253</v>
      </c>
      <c r="J16" s="229" t="s">
        <v>253</v>
      </c>
    </row>
    <row r="17" spans="1:10" s="133" customFormat="1" ht="12.75">
      <c r="A17" s="226">
        <v>11</v>
      </c>
      <c r="B17" s="227" t="s">
        <v>269</v>
      </c>
      <c r="C17" s="227" t="s">
        <v>270</v>
      </c>
      <c r="D17" s="226">
        <v>6457</v>
      </c>
      <c r="E17" s="226">
        <v>1985</v>
      </c>
      <c r="F17" s="226">
        <v>117.63</v>
      </c>
      <c r="G17" s="227" t="s">
        <v>214</v>
      </c>
      <c r="H17" s="228">
        <v>5537.406</v>
      </c>
      <c r="I17" s="227" t="s">
        <v>271</v>
      </c>
      <c r="J17" s="229" t="s">
        <v>272</v>
      </c>
    </row>
    <row r="18" spans="1:10" s="133" customFormat="1" ht="12.75">
      <c r="A18" s="226">
        <v>12</v>
      </c>
      <c r="B18" s="227" t="s">
        <v>273</v>
      </c>
      <c r="C18" s="230" t="s">
        <v>267</v>
      </c>
      <c r="D18" s="226">
        <v>108</v>
      </c>
      <c r="E18" s="226">
        <v>36</v>
      </c>
      <c r="F18" s="226">
        <v>25.31</v>
      </c>
      <c r="G18" s="227" t="s">
        <v>268</v>
      </c>
      <c r="H18" s="228">
        <v>18</v>
      </c>
      <c r="I18" s="227" t="s">
        <v>253</v>
      </c>
      <c r="J18" s="229" t="s">
        <v>253</v>
      </c>
    </row>
    <row r="19" spans="1:10" s="133" customFormat="1" ht="12.75">
      <c r="A19" s="226">
        <v>13</v>
      </c>
      <c r="B19" s="227" t="s">
        <v>274</v>
      </c>
      <c r="C19" s="227" t="s">
        <v>267</v>
      </c>
      <c r="D19" s="226">
        <v>562</v>
      </c>
      <c r="E19" s="226">
        <v>169</v>
      </c>
      <c r="F19" s="226">
        <v>44.27</v>
      </c>
      <c r="G19" s="227" t="s">
        <v>252</v>
      </c>
      <c r="H19" s="228">
        <v>20</v>
      </c>
      <c r="I19" s="227" t="s">
        <v>253</v>
      </c>
      <c r="J19" s="229" t="s">
        <v>253</v>
      </c>
    </row>
    <row r="20" spans="1:10" s="133" customFormat="1" ht="12.75">
      <c r="A20" s="226">
        <v>14</v>
      </c>
      <c r="B20" s="227" t="s">
        <v>275</v>
      </c>
      <c r="C20" s="227" t="s">
        <v>267</v>
      </c>
      <c r="D20" s="226">
        <v>62</v>
      </c>
      <c r="E20" s="226">
        <v>0</v>
      </c>
      <c r="F20" s="226">
        <v>22.02</v>
      </c>
      <c r="G20" s="226" t="s">
        <v>268</v>
      </c>
      <c r="H20" s="228">
        <v>3</v>
      </c>
      <c r="I20" s="227" t="s">
        <v>167</v>
      </c>
      <c r="J20" s="229" t="s">
        <v>253</v>
      </c>
    </row>
    <row r="21" spans="1:10" s="133" customFormat="1" ht="12.75">
      <c r="A21" s="226">
        <v>15</v>
      </c>
      <c r="B21" s="227" t="s">
        <v>276</v>
      </c>
      <c r="C21" s="226" t="s">
        <v>251</v>
      </c>
      <c r="D21" s="226">
        <v>2160</v>
      </c>
      <c r="E21" s="226">
        <v>1036</v>
      </c>
      <c r="F21" s="226">
        <v>66.8</v>
      </c>
      <c r="G21" s="226" t="s">
        <v>252</v>
      </c>
      <c r="H21" s="228">
        <v>67</v>
      </c>
      <c r="I21" s="227" t="s">
        <v>167</v>
      </c>
      <c r="J21" s="229" t="s">
        <v>253</v>
      </c>
    </row>
    <row r="22" spans="1:10" s="133" customFormat="1" ht="12.75">
      <c r="A22" s="226">
        <v>16</v>
      </c>
      <c r="B22" s="227" t="s">
        <v>277</v>
      </c>
      <c r="C22" s="226" t="s">
        <v>228</v>
      </c>
      <c r="D22" s="226">
        <v>5569</v>
      </c>
      <c r="E22" s="226">
        <v>1671</v>
      </c>
      <c r="F22" s="226">
        <v>106.84</v>
      </c>
      <c r="G22" s="227" t="s">
        <v>214</v>
      </c>
      <c r="H22" s="228">
        <v>5247.169</v>
      </c>
      <c r="I22" s="227" t="s">
        <v>260</v>
      </c>
      <c r="J22" s="229" t="s">
        <v>260</v>
      </c>
    </row>
    <row r="23" ht="12.75">
      <c r="H23" s="231">
        <f>SUM(H7:H22)</f>
        <v>33925.52</v>
      </c>
    </row>
    <row r="41" ht="12.75">
      <c r="I41" t="s">
        <v>158</v>
      </c>
    </row>
  </sheetData>
  <sheetProtection/>
  <mergeCells count="6">
    <mergeCell ref="B2:J2"/>
    <mergeCell ref="A3:J3"/>
    <mergeCell ref="A5:A6"/>
    <mergeCell ref="H5:H6"/>
    <mergeCell ref="I5:I6"/>
    <mergeCell ref="J5:J6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dcterms:created xsi:type="dcterms:W3CDTF">2011-01-07T18:17:48Z</dcterms:created>
  <dcterms:modified xsi:type="dcterms:W3CDTF">2011-02-16T15:24:09Z</dcterms:modified>
  <cp:category/>
  <cp:version/>
  <cp:contentType/>
  <cp:contentStatus/>
</cp:coreProperties>
</file>