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4\PAGINA WEB 2024\Septiembre 2024\"/>
    </mc:Choice>
  </mc:AlternateContent>
  <bookViews>
    <workbookView xWindow="-7590" yWindow="2055" windowWidth="15480" windowHeight="9465" tabRatio="865"/>
  </bookViews>
  <sheets>
    <sheet name="Mov.PortuarioMensual " sheetId="177" r:id="rId1"/>
  </sheets>
  <definedNames>
    <definedName name="_xlnm.Print_Area" localSheetId="0">'Mov.PortuarioMensual '!$A$1:$P$77</definedName>
  </definedNames>
  <calcPr calcId="152511"/>
</workbook>
</file>

<file path=xl/calcChain.xml><?xml version="1.0" encoding="utf-8"?>
<calcChain xmlns="http://schemas.openxmlformats.org/spreadsheetml/2006/main">
  <c r="K48" i="177" l="1"/>
  <c r="K46" i="177"/>
  <c r="K44" i="177"/>
  <c r="K32" i="177"/>
  <c r="K31" i="177"/>
  <c r="K13" i="177"/>
  <c r="J32" i="177" l="1"/>
  <c r="J44" i="177"/>
  <c r="J48" i="177" l="1"/>
  <c r="J46" i="177"/>
  <c r="J33" i="177"/>
  <c r="J31" i="177"/>
  <c r="J13" i="177"/>
  <c r="I48" i="177" l="1"/>
  <c r="I46" i="177"/>
  <c r="I33" i="177"/>
  <c r="I31" i="177"/>
  <c r="I13" i="177"/>
  <c r="H31" i="177" l="1"/>
  <c r="H32" i="177"/>
  <c r="G33" i="177"/>
  <c r="G48" i="177"/>
  <c r="H48" i="177"/>
  <c r="H46" i="177" l="1"/>
  <c r="H33" i="177"/>
  <c r="G46" i="177" l="1"/>
  <c r="G31" i="177"/>
  <c r="G13" i="177"/>
  <c r="F46" i="177" l="1"/>
  <c r="E46" i="177" l="1"/>
  <c r="E44" i="177"/>
  <c r="E31" i="177"/>
  <c r="D46" i="177" l="1"/>
  <c r="D32" i="177"/>
  <c r="D31" i="177"/>
  <c r="C46" i="177" l="1"/>
  <c r="C32" i="177"/>
  <c r="C31" i="177"/>
  <c r="K30" i="177" l="1"/>
  <c r="F50" i="177" l="1"/>
  <c r="E60" i="177" l="1"/>
  <c r="I67" i="177" l="1"/>
  <c r="D67" i="177" l="1"/>
  <c r="E67" i="177"/>
  <c r="F67" i="177"/>
  <c r="G67" i="177"/>
  <c r="H67" i="177"/>
  <c r="J67" i="177"/>
  <c r="K67" i="177"/>
  <c r="L67" i="177"/>
  <c r="M67" i="177"/>
  <c r="N67" i="177"/>
  <c r="C67" i="177"/>
  <c r="N30" i="177" l="1"/>
  <c r="N60" i="177" l="1"/>
  <c r="N56" i="177"/>
  <c r="N50" i="177"/>
  <c r="N39" i="177"/>
  <c r="N29" i="177"/>
  <c r="N19" i="177"/>
  <c r="N12" i="177"/>
  <c r="I12" i="177" l="1"/>
  <c r="O32" i="177" l="1"/>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29" i="177"/>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O56" i="177" l="1"/>
  <c r="O30" i="177"/>
  <c r="H29" i="177"/>
  <c r="O29" i="177" s="1"/>
  <c r="O60" i="177"/>
  <c r="O19" i="177"/>
  <c r="O50" i="177"/>
  <c r="O67" i="177"/>
  <c r="O12" i="177"/>
  <c r="O48" i="177" l="1"/>
  <c r="D39" i="177"/>
  <c r="O39" i="177" l="1"/>
</calcChain>
</file>

<file path=xl/sharedStrings.xml><?xml version="1.0" encoding="utf-8"?>
<sst xmlns="http://schemas.openxmlformats.org/spreadsheetml/2006/main" count="77" uniqueCount="57">
  <si>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</si>
  <si>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</si>
  <si>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</si>
  <si>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</si>
  <si>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</si>
  <si>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</si>
  <si>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</si>
  <si>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</si>
  <si>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</si>
  <si>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</si>
  <si>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</si>
  <si>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</si>
  <si>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</si>
  <si>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</si>
  <si>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</si>
  <si>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</si>
  <si>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</si>
  <si>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</si>
  <si>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</si>
  <si>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</si>
  <si>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</si>
  <si>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</si>
  <si>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</si>
  <si>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</si>
  <si>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</si>
  <si>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</si>
  <si>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</si>
  <si>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</si>
  <si>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</si>
  <si>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</si>
  <si>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</si>
  <si>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</si>
  <si>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</si>
  <si>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</si>
  <si>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</si>
  <si>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</si>
  <si>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</si>
  <si>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</si>
  <si>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</si>
  <si>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</si>
  <si>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</si>
  <si>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</si>
  <si>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</si>
  <si>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</si>
  <si>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</si>
  <si>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</si>
  <si>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</si>
  <si>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</si>
  <si>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</si>
  <si>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</si>
  <si>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</si>
  <si>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</si>
  <si>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</si>
  <si>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</si>
  <si>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2023</t>
  </si>
  <si>
    <t>Serie Mensual de Movimiento Portuario 2024</t>
  </si>
  <si>
    <t xml:space="preserve"> Acumulado Ene- Dic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</si>
</sst>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8" formatCode="#,##0.0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
      <sz val="8"/>
      <color indexed="62"/>
      <name val="Arial"/>
      <family val="2"/>
    </font>
  </fonts>
  <fills count="3">
    <fill>
      <patternFill patternType="none"/>
    </fill>
    <fill>
      <patternFill patternType="gray125"/>
    </fill>
    <fill>
      <patternFill patternType="solid">
        <fgColor rgb="FF9D2449"/>
        <bgColor indexed="64"/>
      </patternFill>
    </fill>
  </fills>
  <borders count="21">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medium">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61">
    <xf numFmtId="0" fontId="0" fillId="0" borderId="0"/>
    <xf numFmtId="43" fontId="25" fillId="0" borderId="0" applyFont="0" applyFill="0" applyBorder="0" applyAlignment="0" applyProtection="0"/>
    <xf numFmtId="164" fontId="2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xf numFmtId="0" fontId="24" fillId="0" borderId="0"/>
    <xf numFmtId="0" fontId="30" fillId="0" borderId="0"/>
    <xf numFmtId="0" fontId="31" fillId="0" borderId="0"/>
    <xf numFmtId="0" fontId="24" fillId="0" borderId="0"/>
    <xf numFmtId="0" fontId="32" fillId="0" borderId="0"/>
    <xf numFmtId="9" fontId="30"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0" fontId="23" fillId="0" borderId="0"/>
    <xf numFmtId="43" fontId="23" fillId="0" borderId="0" applyFont="0" applyFill="0" applyBorder="0" applyAlignment="0" applyProtection="0"/>
    <xf numFmtId="43" fontId="25"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94">
    <xf numFmtId="0" fontId="0" fillId="0" borderId="0" xfId="0"/>
    <xf numFmtId="0" fontId="26" fillId="0" borderId="0" xfId="12" applyFont="1"/>
    <xf numFmtId="0" fontId="26" fillId="0" borderId="0" xfId="12" applyFont="1" applyFill="1"/>
    <xf numFmtId="0" fontId="27" fillId="0" borderId="0" xfId="12" applyFont="1" applyFill="1" applyAlignment="1">
      <alignment horizontal="center" vertical="center"/>
    </xf>
    <xf numFmtId="0" fontId="28" fillId="0" borderId="0" xfId="12" applyFont="1" applyFill="1"/>
    <xf numFmtId="0" fontId="29" fillId="0" borderId="0" xfId="12" applyFont="1" applyFill="1"/>
    <xf numFmtId="3" fontId="26" fillId="0" borderId="0" xfId="12" applyNumberFormat="1" applyFont="1"/>
    <xf numFmtId="0" fontId="34" fillId="0" borderId="1" xfId="12" applyFont="1" applyBorder="1"/>
    <xf numFmtId="0" fontId="34" fillId="0" borderId="2" xfId="12" applyFont="1" applyBorder="1"/>
    <xf numFmtId="0" fontId="34" fillId="0" borderId="2" xfId="12" applyFont="1" applyBorder="1" applyAlignment="1">
      <alignment horizontal="right"/>
    </xf>
    <xf numFmtId="0" fontId="33" fillId="0" borderId="2" xfId="12" applyFont="1" applyBorder="1" applyAlignment="1">
      <alignment horizontal="right"/>
    </xf>
    <xf numFmtId="0" fontId="34" fillId="0" borderId="2" xfId="12" applyFont="1" applyFill="1" applyBorder="1" applyAlignment="1">
      <alignment horizontal="right"/>
    </xf>
    <xf numFmtId="0" fontId="34" fillId="0" borderId="3" xfId="12" applyFont="1" applyBorder="1" applyAlignment="1">
      <alignment horizontal="right"/>
    </xf>
    <xf numFmtId="3" fontId="36" fillId="0" borderId="2" xfId="12" applyNumberFormat="1" applyFont="1" applyFill="1" applyBorder="1" applyAlignment="1">
      <alignment horizontal="right"/>
    </xf>
    <xf numFmtId="0" fontId="36" fillId="0" borderId="1" xfId="12" applyFont="1" applyBorder="1"/>
    <xf numFmtId="0" fontId="38" fillId="0" borderId="5" xfId="12" applyFont="1" applyBorder="1"/>
    <xf numFmtId="3" fontId="38" fillId="0" borderId="2" xfId="12" applyNumberFormat="1" applyFont="1" applyBorder="1" applyAlignment="1">
      <alignment horizontal="right"/>
    </xf>
    <xf numFmtId="3" fontId="38" fillId="0" borderId="2" xfId="12" applyNumberFormat="1" applyFont="1" applyFill="1" applyBorder="1" applyAlignment="1">
      <alignment horizontal="right"/>
    </xf>
    <xf numFmtId="3" fontId="36" fillId="0" borderId="2" xfId="12" applyNumberFormat="1" applyFont="1" applyBorder="1" applyAlignment="1">
      <alignment horizontal="right"/>
    </xf>
    <xf numFmtId="0" fontId="38" fillId="0" borderId="1" xfId="12" applyFont="1" applyBorder="1"/>
    <xf numFmtId="0" fontId="38" fillId="0" borderId="2" xfId="12" applyFont="1" applyBorder="1" applyAlignment="1">
      <alignment horizontal="right"/>
    </xf>
    <xf numFmtId="0" fontId="38" fillId="0" borderId="5" xfId="12" applyFont="1" applyFill="1" applyBorder="1"/>
    <xf numFmtId="0" fontId="38" fillId="0" borderId="2" xfId="12" applyFont="1" applyBorder="1"/>
    <xf numFmtId="0" fontId="38" fillId="0" borderId="2" xfId="12" applyFont="1" applyFill="1" applyBorder="1" applyAlignment="1">
      <alignment horizontal="right"/>
    </xf>
    <xf numFmtId="4" fontId="38" fillId="0" borderId="2" xfId="12" applyNumberFormat="1" applyFont="1" applyBorder="1" applyAlignment="1">
      <alignment horizontal="right"/>
    </xf>
    <xf numFmtId="0" fontId="36" fillId="0" borderId="2" xfId="12" applyFont="1" applyBorder="1" applyAlignment="1">
      <alignment horizontal="right"/>
    </xf>
    <xf numFmtId="0" fontId="38" fillId="0" borderId="4" xfId="12" applyFont="1" applyBorder="1"/>
    <xf numFmtId="0" fontId="36" fillId="0" borderId="5" xfId="12" applyFont="1" applyBorder="1"/>
    <xf numFmtId="4" fontId="36" fillId="0" borderId="5" xfId="12" applyNumberFormat="1" applyFont="1" applyFill="1" applyBorder="1" applyAlignment="1"/>
    <xf numFmtId="4" fontId="36" fillId="0" borderId="2" xfId="1" applyNumberFormat="1" applyFont="1" applyBorder="1" applyAlignment="1">
      <alignment horizontal="right"/>
    </xf>
    <xf numFmtId="4" fontId="36" fillId="0" borderId="5" xfId="12" applyNumberFormat="1" applyFont="1" applyBorder="1" applyAlignment="1"/>
    <xf numFmtId="4" fontId="38" fillId="0" borderId="5" xfId="12" applyNumberFormat="1" applyFont="1" applyFill="1" applyBorder="1" applyAlignment="1"/>
    <xf numFmtId="4" fontId="38" fillId="0" borderId="2" xfId="12" applyNumberFormat="1" applyFont="1" applyFill="1" applyBorder="1" applyAlignment="1"/>
    <xf numFmtId="4" fontId="38" fillId="0" borderId="2" xfId="12" applyNumberFormat="1" applyFont="1" applyBorder="1" applyAlignment="1"/>
    <xf numFmtId="0" fontId="38" fillId="0" borderId="2" xfId="12" applyFont="1" applyFill="1" applyBorder="1"/>
    <xf numFmtId="0" fontId="38" fillId="0" borderId="4" xfId="12" applyFont="1" applyFill="1" applyBorder="1"/>
    <xf numFmtId="4" fontId="36" fillId="0" borderId="2" xfId="12" applyNumberFormat="1" applyFont="1" applyFill="1" applyBorder="1" applyAlignment="1">
      <alignment horizontal="right"/>
    </xf>
    <xf numFmtId="4" fontId="36" fillId="0" borderId="5" xfId="12" applyNumberFormat="1" applyFont="1" applyFill="1" applyBorder="1" applyAlignment="1">
      <alignment horizontal="right"/>
    </xf>
    <xf numFmtId="3" fontId="36" fillId="0" borderId="5" xfId="12" applyNumberFormat="1" applyFont="1" applyBorder="1" applyAlignment="1">
      <alignment horizontal="right"/>
    </xf>
    <xf numFmtId="3" fontId="36" fillId="0" borderId="5" xfId="12" applyNumberFormat="1" applyFont="1" applyFill="1" applyBorder="1" applyAlignment="1">
      <alignment horizontal="right"/>
    </xf>
    <xf numFmtId="3" fontId="38" fillId="0" borderId="5" xfId="12" applyNumberFormat="1" applyFont="1" applyBorder="1" applyAlignment="1">
      <alignment horizontal="right"/>
    </xf>
    <xf numFmtId="3" fontId="36" fillId="0" borderId="2" xfId="1" applyNumberFormat="1" applyFont="1" applyBorder="1" applyAlignment="1">
      <alignment horizontal="right"/>
    </xf>
    <xf numFmtId="0" fontId="36" fillId="0" borderId="4" xfId="12" applyFont="1" applyBorder="1"/>
    <xf numFmtId="0" fontId="38" fillId="0" borderId="6" xfId="12" applyFont="1" applyBorder="1" applyAlignment="1">
      <alignment horizontal="right"/>
    </xf>
    <xf numFmtId="0" fontId="38" fillId="0" borderId="6" xfId="12" applyFont="1" applyFill="1" applyBorder="1" applyAlignment="1">
      <alignment horizontal="right"/>
    </xf>
    <xf numFmtId="0" fontId="38" fillId="0" borderId="5" xfId="12" applyFont="1" applyBorder="1" applyAlignment="1">
      <alignment horizontal="right"/>
    </xf>
    <xf numFmtId="0" fontId="38" fillId="0" borderId="5" xfId="12" applyFont="1" applyFill="1" applyBorder="1" applyAlignment="1">
      <alignment horizontal="right"/>
    </xf>
    <xf numFmtId="0" fontId="36" fillId="0" borderId="6" xfId="12" applyFont="1" applyBorder="1" applyAlignment="1">
      <alignment horizontal="right"/>
    </xf>
    <xf numFmtId="0" fontId="36" fillId="0" borderId="6" xfId="12" applyFont="1" applyFill="1" applyBorder="1" applyAlignment="1">
      <alignment horizontal="right"/>
    </xf>
    <xf numFmtId="0" fontId="38" fillId="0" borderId="7" xfId="12" applyFont="1" applyBorder="1"/>
    <xf numFmtId="0" fontId="38" fillId="0" borderId="8" xfId="12" applyFont="1" applyBorder="1"/>
    <xf numFmtId="0" fontId="38" fillId="0" borderId="9" xfId="12" applyFont="1" applyBorder="1"/>
    <xf numFmtId="0" fontId="38" fillId="0" borderId="9" xfId="12" applyFont="1" applyBorder="1" applyAlignment="1">
      <alignment horizontal="right"/>
    </xf>
    <xf numFmtId="0" fontId="38" fillId="0" borderId="9" xfId="12" applyFont="1" applyFill="1" applyBorder="1" applyAlignment="1">
      <alignment horizontal="right"/>
    </xf>
    <xf numFmtId="3" fontId="36" fillId="0" borderId="9" xfId="12" applyNumberFormat="1" applyFont="1" applyBorder="1" applyAlignment="1">
      <alignment horizontal="right"/>
    </xf>
    <xf numFmtId="0" fontId="36" fillId="0" borderId="5" xfId="12" applyFont="1" applyBorder="1" applyAlignment="1">
      <alignment horizontal="right"/>
    </xf>
    <xf numFmtId="0" fontId="36" fillId="0" borderId="8" xfId="12" applyFont="1" applyBorder="1"/>
    <xf numFmtId="0" fontId="38" fillId="0" borderId="6" xfId="12" applyFont="1" applyBorder="1"/>
    <xf numFmtId="0" fontId="38" fillId="0" borderId="10" xfId="12" applyFont="1" applyBorder="1"/>
    <xf numFmtId="0" fontId="38" fillId="0" borderId="10" xfId="12" applyFont="1" applyBorder="1" applyAlignment="1">
      <alignment horizontal="right"/>
    </xf>
    <xf numFmtId="0" fontId="36" fillId="0" borderId="10" xfId="12" applyFont="1" applyBorder="1" applyAlignment="1">
      <alignment horizontal="right"/>
    </xf>
    <xf numFmtId="0" fontId="39" fillId="0" borderId="0" xfId="12" applyFont="1" applyAlignment="1">
      <alignment wrapText="1"/>
    </xf>
    <xf numFmtId="0" fontId="39" fillId="0" borderId="0" xfId="12" applyFont="1"/>
    <xf numFmtId="0" fontId="38" fillId="0" borderId="0" xfId="12" applyFont="1"/>
    <xf numFmtId="0" fontId="39" fillId="0" borderId="0" xfId="12" applyFont="1" applyFill="1"/>
    <xf numFmtId="4" fontId="41" fillId="0" borderId="2" xfId="0" applyNumberFormat="1" applyFont="1" applyFill="1" applyBorder="1" applyAlignment="1"/>
    <xf numFmtId="0" fontId="36" fillId="0" borderId="5" xfId="12" applyFont="1" applyFill="1" applyBorder="1"/>
    <xf numFmtId="3" fontId="38" fillId="0" borderId="2" xfId="12" applyNumberFormat="1" applyFont="1" applyFill="1" applyBorder="1" applyAlignment="1"/>
    <xf numFmtId="17" fontId="40" fillId="2" borderId="12" xfId="12" applyNumberFormat="1" applyFont="1" applyFill="1" applyBorder="1" applyAlignment="1">
      <alignment horizontal="center" vertical="center"/>
    </xf>
    <xf numFmtId="0" fontId="37" fillId="2" borderId="12" xfId="12" applyFont="1" applyFill="1" applyBorder="1" applyAlignment="1">
      <alignment horizontal="center" vertical="center" wrapText="1"/>
    </xf>
    <xf numFmtId="0" fontId="38" fillId="0" borderId="1" xfId="12" applyFont="1" applyFill="1" applyBorder="1"/>
    <xf numFmtId="4" fontId="38" fillId="0" borderId="2" xfId="12" applyNumberFormat="1" applyFont="1" applyFill="1" applyBorder="1" applyAlignment="1">
      <alignment horizontal="right"/>
    </xf>
    <xf numFmtId="4" fontId="38" fillId="0" borderId="14" xfId="12" applyNumberFormat="1" applyFont="1" applyFill="1" applyBorder="1" applyAlignment="1"/>
    <xf numFmtId="0" fontId="38" fillId="0" borderId="15" xfId="12" applyFont="1" applyFill="1" applyBorder="1" applyAlignment="1">
      <alignment horizontal="right"/>
    </xf>
    <xf numFmtId="0" fontId="38" fillId="0" borderId="15" xfId="12" applyFont="1" applyBorder="1" applyAlignment="1">
      <alignment horizontal="right"/>
    </xf>
    <xf numFmtId="0" fontId="38" fillId="0" borderId="16" xfId="12" applyFont="1" applyBorder="1" applyAlignment="1">
      <alignment horizontal="right"/>
    </xf>
    <xf numFmtId="0" fontId="38" fillId="0" borderId="17" xfId="12" applyFont="1" applyFill="1" applyBorder="1" applyAlignment="1">
      <alignment horizontal="right"/>
    </xf>
    <xf numFmtId="0" fontId="38" fillId="0" borderId="18" xfId="12" applyFont="1" applyFill="1" applyBorder="1" applyAlignment="1">
      <alignment horizontal="right"/>
    </xf>
    <xf numFmtId="0" fontId="38" fillId="0" borderId="20" xfId="12" applyFont="1" applyFill="1" applyBorder="1" applyAlignment="1">
      <alignment horizontal="right"/>
    </xf>
    <xf numFmtId="4" fontId="38" fillId="0" borderId="19" xfId="12" applyNumberFormat="1" applyFont="1" applyFill="1" applyBorder="1" applyAlignment="1"/>
    <xf numFmtId="168" fontId="38" fillId="0" borderId="19" xfId="12" applyNumberFormat="1" applyFont="1" applyFill="1" applyBorder="1" applyAlignment="1"/>
    <xf numFmtId="4" fontId="38" fillId="0" borderId="19" xfId="12" applyNumberFormat="1" applyFont="1" applyBorder="1" applyAlignment="1"/>
    <xf numFmtId="168" fontId="38" fillId="0" borderId="2" xfId="12" applyNumberFormat="1" applyFont="1" applyFill="1" applyBorder="1" applyAlignment="1"/>
    <xf numFmtId="3" fontId="38" fillId="0" borderId="20" xfId="12" applyNumberFormat="1" applyFont="1" applyFill="1" applyBorder="1" applyAlignment="1">
      <alignment horizontal="right"/>
    </xf>
    <xf numFmtId="3" fontId="38" fillId="0" borderId="19" xfId="12" applyNumberFormat="1" applyFont="1" applyFill="1" applyBorder="1" applyAlignment="1"/>
    <xf numFmtId="0" fontId="38" fillId="0" borderId="20" xfId="12" applyFont="1" applyBorder="1" applyAlignment="1">
      <alignment horizontal="right"/>
    </xf>
    <xf numFmtId="3" fontId="38" fillId="0" borderId="19" xfId="12" applyNumberFormat="1" applyFont="1" applyBorder="1" applyAlignment="1">
      <alignment horizontal="right"/>
    </xf>
    <xf numFmtId="0" fontId="35" fillId="0" borderId="0" xfId="12" applyFont="1" applyAlignment="1">
      <alignment horizontal="center"/>
    </xf>
    <xf numFmtId="0" fontId="36" fillId="0" borderId="4" xfId="12" applyFont="1" applyBorder="1"/>
    <xf numFmtId="0" fontId="36" fillId="0" borderId="5" xfId="12" applyFont="1" applyBorder="1"/>
    <xf numFmtId="0" fontId="40" fillId="2" borderId="11" xfId="12" applyFont="1" applyFill="1" applyBorder="1" applyAlignment="1">
      <alignment horizontal="center" vertical="center"/>
    </xf>
    <xf numFmtId="0" fontId="40" fillId="2" borderId="13" xfId="12" applyFont="1" applyFill="1" applyBorder="1" applyAlignment="1">
      <alignment horizontal="center" vertical="center"/>
    </xf>
    <xf numFmtId="0" fontId="36" fillId="0" borderId="4" xfId="12" applyFont="1" applyFill="1" applyBorder="1"/>
    <xf numFmtId="0" fontId="36" fillId="0" borderId="5" xfId="12" applyFont="1" applyFill="1" applyBorder="1"/>
  </cellXfs>
  <cellStyles count="61">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3" xfId="4"/>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4" xfId="9"/>
    <cellStyle name="Normal 5" xfId="10"/>
    <cellStyle name="Normal 6" xfId="12"/>
    <cellStyle name="Normal 7" xfId="15"/>
    <cellStyle name="Normal 8" xfId="18"/>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47625</xdr:colOff>
      <xdr:row>43</xdr:row>
      <xdr:rowOff>152400</xdr:rowOff>
    </xdr:from>
    <xdr:to>
      <xdr:col>2</xdr:col>
      <xdr:colOff>227625</xdr:colOff>
      <xdr:row>45</xdr:row>
      <xdr:rowOff>8550</xdr:rowOff>
    </xdr:to>
    <xdr:sp macro="" textlink="">
      <xdr:nvSpPr>
        <xdr:cNvPr id="29" name="CuadroTexto 28"/>
        <xdr:cNvSpPr txBox="1"/>
      </xdr:nvSpPr>
      <xdr:spPr>
        <a:xfrm>
          <a:off x="108108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142875</xdr:colOff>
      <xdr:row>33</xdr:row>
      <xdr:rowOff>152400</xdr:rowOff>
    </xdr:from>
    <xdr:to>
      <xdr:col>2</xdr:col>
      <xdr:colOff>322875</xdr:colOff>
      <xdr:row>35</xdr:row>
      <xdr:rowOff>8550</xdr:rowOff>
    </xdr:to>
    <xdr:sp macro="" textlink="">
      <xdr:nvSpPr>
        <xdr:cNvPr id="6" name="CuadroTexto 5"/>
        <xdr:cNvSpPr txBox="1"/>
      </xdr:nvSpPr>
      <xdr:spPr>
        <a:xfrm>
          <a:off x="2647950" y="57531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95250</xdr:colOff>
      <xdr:row>46</xdr:row>
      <xdr:rowOff>0</xdr:rowOff>
    </xdr:from>
    <xdr:to>
      <xdr:col>2</xdr:col>
      <xdr:colOff>275250</xdr:colOff>
      <xdr:row>47</xdr:row>
      <xdr:rowOff>18075</xdr:rowOff>
    </xdr:to>
    <xdr:sp macro="" textlink="">
      <xdr:nvSpPr>
        <xdr:cNvPr id="7" name="CuadroTexto 6"/>
        <xdr:cNvSpPr txBox="1"/>
      </xdr:nvSpPr>
      <xdr:spPr>
        <a:xfrm>
          <a:off x="2600325" y="7696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43</xdr:row>
      <xdr:rowOff>152400</xdr:rowOff>
    </xdr:from>
    <xdr:to>
      <xdr:col>3</xdr:col>
      <xdr:colOff>208575</xdr:colOff>
      <xdr:row>45</xdr:row>
      <xdr:rowOff>8550</xdr:rowOff>
    </xdr:to>
    <xdr:sp macro="" textlink="">
      <xdr:nvSpPr>
        <xdr:cNvPr id="10" name="CuadroTexto 9"/>
        <xdr:cNvSpPr txBox="1"/>
      </xdr:nvSpPr>
      <xdr:spPr>
        <a:xfrm>
          <a:off x="3286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43</xdr:row>
      <xdr:rowOff>152400</xdr:rowOff>
    </xdr:from>
    <xdr:to>
      <xdr:col>4</xdr:col>
      <xdr:colOff>227625</xdr:colOff>
      <xdr:row>45</xdr:row>
      <xdr:rowOff>8550</xdr:rowOff>
    </xdr:to>
    <xdr:sp macro="" textlink="">
      <xdr:nvSpPr>
        <xdr:cNvPr id="12" name="CuadroTexto 11"/>
        <xdr:cNvSpPr txBox="1"/>
      </xdr:nvSpPr>
      <xdr:spPr>
        <a:xfrm>
          <a:off x="40576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28575</xdr:colOff>
      <xdr:row>33</xdr:row>
      <xdr:rowOff>0</xdr:rowOff>
    </xdr:from>
    <xdr:to>
      <xdr:col>5</xdr:col>
      <xdr:colOff>208575</xdr:colOff>
      <xdr:row>34</xdr:row>
      <xdr:rowOff>18075</xdr:rowOff>
    </xdr:to>
    <xdr:sp macro="" textlink="">
      <xdr:nvSpPr>
        <xdr:cNvPr id="13" name="CuadroTexto 12"/>
        <xdr:cNvSpPr txBox="1"/>
      </xdr:nvSpPr>
      <xdr:spPr>
        <a:xfrm>
          <a:off x="47910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43</xdr:row>
      <xdr:rowOff>152400</xdr:rowOff>
    </xdr:from>
    <xdr:to>
      <xdr:col>5</xdr:col>
      <xdr:colOff>227625</xdr:colOff>
      <xdr:row>45</xdr:row>
      <xdr:rowOff>8550</xdr:rowOff>
    </xdr:to>
    <xdr:sp macro="" textlink="">
      <xdr:nvSpPr>
        <xdr:cNvPr id="14" name="CuadroTexto 13"/>
        <xdr:cNvSpPr txBox="1"/>
      </xdr:nvSpPr>
      <xdr:spPr>
        <a:xfrm>
          <a:off x="4810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19050</xdr:colOff>
      <xdr:row>0</xdr:row>
      <xdr:rowOff>19050</xdr:rowOff>
    </xdr:from>
    <xdr:to>
      <xdr:col>6</xdr:col>
      <xdr:colOff>247650</xdr:colOff>
      <xdr:row>5</xdr:row>
      <xdr:rowOff>0</xdr:rowOff>
    </xdr:to>
    <xdr:pic>
      <xdr:nvPicPr>
        <xdr:cNvPr id="15" name="Imagen 1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113" r="3664" b="21736"/>
        <a:stretch/>
      </xdr:blipFill>
      <xdr:spPr bwMode="auto">
        <a:xfrm>
          <a:off x="19050" y="19050"/>
          <a:ext cx="5743575" cy="790575"/>
        </a:xfrm>
        <a:prstGeom prst="rect">
          <a:avLst/>
        </a:prstGeom>
        <a:noFill/>
        <a:ln>
          <a:noFill/>
        </a:ln>
        <a:extLst>
          <a:ext uri="{53640926-AAD7-44D8-BBD7-CCE9431645EC}">
            <a14:shadowObscured xmlns:a14="http://schemas.microsoft.com/office/drawing/2010/main"/>
          </a:ext>
        </a:extLst>
      </xdr:spPr>
    </xdr:pic>
    <xdr:clientData/>
  </xdr:twoCellAnchor>
  <xdr:twoCellAnchor>
    <xdr:from>
      <xdr:col>6</xdr:col>
      <xdr:colOff>0</xdr:colOff>
      <xdr:row>33</xdr:row>
      <xdr:rowOff>0</xdr:rowOff>
    </xdr:from>
    <xdr:to>
      <xdr:col>6</xdr:col>
      <xdr:colOff>180000</xdr:colOff>
      <xdr:row>34</xdr:row>
      <xdr:rowOff>18075</xdr:rowOff>
    </xdr:to>
    <xdr:sp macro="" textlink="">
      <xdr:nvSpPr>
        <xdr:cNvPr id="16" name="CuadroTexto 15"/>
        <xdr:cNvSpPr txBox="1"/>
      </xdr:nvSpPr>
      <xdr:spPr>
        <a:xfrm>
          <a:off x="55149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43</xdr:row>
      <xdr:rowOff>152400</xdr:rowOff>
    </xdr:from>
    <xdr:to>
      <xdr:col>6</xdr:col>
      <xdr:colOff>227625</xdr:colOff>
      <xdr:row>45</xdr:row>
      <xdr:rowOff>8550</xdr:rowOff>
    </xdr:to>
    <xdr:sp macro="" textlink="">
      <xdr:nvSpPr>
        <xdr:cNvPr id="18" name="CuadroTexto 17"/>
        <xdr:cNvSpPr txBox="1"/>
      </xdr:nvSpPr>
      <xdr:spPr>
        <a:xfrm>
          <a:off x="55626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33</xdr:row>
      <xdr:rowOff>0</xdr:rowOff>
    </xdr:from>
    <xdr:to>
      <xdr:col>7</xdr:col>
      <xdr:colOff>180000</xdr:colOff>
      <xdr:row>34</xdr:row>
      <xdr:rowOff>18075</xdr:rowOff>
    </xdr:to>
    <xdr:sp macro="" textlink="">
      <xdr:nvSpPr>
        <xdr:cNvPr id="19" name="CuadroTexto 18"/>
        <xdr:cNvSpPr txBox="1"/>
      </xdr:nvSpPr>
      <xdr:spPr>
        <a:xfrm>
          <a:off x="62674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43</xdr:row>
      <xdr:rowOff>152400</xdr:rowOff>
    </xdr:from>
    <xdr:to>
      <xdr:col>7</xdr:col>
      <xdr:colOff>227625</xdr:colOff>
      <xdr:row>45</xdr:row>
      <xdr:rowOff>8550</xdr:rowOff>
    </xdr:to>
    <xdr:sp macro="" textlink="">
      <xdr:nvSpPr>
        <xdr:cNvPr id="20" name="CuadroTexto 19"/>
        <xdr:cNvSpPr txBox="1"/>
      </xdr:nvSpPr>
      <xdr:spPr>
        <a:xfrm>
          <a:off x="63150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33</xdr:row>
      <xdr:rowOff>0</xdr:rowOff>
    </xdr:from>
    <xdr:to>
      <xdr:col>8</xdr:col>
      <xdr:colOff>180000</xdr:colOff>
      <xdr:row>34</xdr:row>
      <xdr:rowOff>18075</xdr:rowOff>
    </xdr:to>
    <xdr:sp macro="" textlink="">
      <xdr:nvSpPr>
        <xdr:cNvPr id="17" name="CuadroTexto 16"/>
        <xdr:cNvSpPr txBox="1"/>
      </xdr:nvSpPr>
      <xdr:spPr>
        <a:xfrm>
          <a:off x="7019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43</xdr:row>
      <xdr:rowOff>152400</xdr:rowOff>
    </xdr:from>
    <xdr:to>
      <xdr:col>8</xdr:col>
      <xdr:colOff>227625</xdr:colOff>
      <xdr:row>45</xdr:row>
      <xdr:rowOff>8550</xdr:rowOff>
    </xdr:to>
    <xdr:sp macro="" textlink="">
      <xdr:nvSpPr>
        <xdr:cNvPr id="21" name="CuadroTexto 20"/>
        <xdr:cNvSpPr txBox="1"/>
      </xdr:nvSpPr>
      <xdr:spPr>
        <a:xfrm>
          <a:off x="7067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33</xdr:row>
      <xdr:rowOff>0</xdr:rowOff>
    </xdr:from>
    <xdr:to>
      <xdr:col>9</xdr:col>
      <xdr:colOff>180000</xdr:colOff>
      <xdr:row>34</xdr:row>
      <xdr:rowOff>18075</xdr:rowOff>
    </xdr:to>
    <xdr:sp macro="" textlink="">
      <xdr:nvSpPr>
        <xdr:cNvPr id="22" name="CuadroTexto 21"/>
        <xdr:cNvSpPr txBox="1"/>
      </xdr:nvSpPr>
      <xdr:spPr>
        <a:xfrm>
          <a:off x="7781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47625</xdr:colOff>
      <xdr:row>43</xdr:row>
      <xdr:rowOff>152400</xdr:rowOff>
    </xdr:from>
    <xdr:to>
      <xdr:col>9</xdr:col>
      <xdr:colOff>227625</xdr:colOff>
      <xdr:row>45</xdr:row>
      <xdr:rowOff>8550</xdr:rowOff>
    </xdr:to>
    <xdr:sp macro="" textlink="">
      <xdr:nvSpPr>
        <xdr:cNvPr id="23" name="CuadroTexto 22"/>
        <xdr:cNvSpPr txBox="1"/>
      </xdr:nvSpPr>
      <xdr:spPr>
        <a:xfrm>
          <a:off x="7829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0</xdr:rowOff>
    </xdr:from>
    <xdr:to>
      <xdr:col>10</xdr:col>
      <xdr:colOff>180000</xdr:colOff>
      <xdr:row>34</xdr:row>
      <xdr:rowOff>18075</xdr:rowOff>
    </xdr:to>
    <xdr:sp macro="" textlink="">
      <xdr:nvSpPr>
        <xdr:cNvPr id="24" name="CuadroTexto 23"/>
        <xdr:cNvSpPr txBox="1"/>
      </xdr:nvSpPr>
      <xdr:spPr>
        <a:xfrm>
          <a:off x="85344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19050</xdr:colOff>
      <xdr:row>43</xdr:row>
      <xdr:rowOff>152400</xdr:rowOff>
    </xdr:from>
    <xdr:to>
      <xdr:col>10</xdr:col>
      <xdr:colOff>199050</xdr:colOff>
      <xdr:row>45</xdr:row>
      <xdr:rowOff>8550</xdr:rowOff>
    </xdr:to>
    <xdr:sp macro="" textlink="">
      <xdr:nvSpPr>
        <xdr:cNvPr id="25" name="CuadroTexto 24"/>
        <xdr:cNvSpPr txBox="1"/>
      </xdr:nvSpPr>
      <xdr:spPr>
        <a:xfrm>
          <a:off x="85534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83"/>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2.75" x14ac:dyDescent="0.2"/>
  <cols>
    <col min="1" max="1" width="1.85546875" style="1" customWidth="1"/>
    <col min="2" max="2" width="35.7109375" style="1" customWidth="1"/>
    <col min="3" max="8" width="11.28515625" style="1" bestFit="1" customWidth="1"/>
    <col min="9" max="9" width="11.42578125" style="1" bestFit="1" customWidth="1"/>
    <col min="10" max="10" width="11.28515625" style="1" customWidth="1"/>
    <col min="11" max="11" width="10.85546875" style="1" customWidth="1"/>
    <col min="12" max="13" width="11.28515625" style="1" bestFit="1" customWidth="1"/>
    <col min="14" max="14" width="11.42578125" style="1" bestFit="1" customWidth="1"/>
    <col min="15" max="15" width="12.42578125" style="1" bestFit="1" customWidth="1"/>
    <col min="16" max="16" width="12.5703125" style="1" bestFit="1" customWidth="1"/>
    <col min="17" max="16384" width="11.42578125" style="2"/>
  </cols>
  <sheetData>
    <row r="8" spans="1:16" ht="18.75" x14ac:dyDescent="0.35">
      <c r="A8" s="87" t="s">
        <v>55</v>
      </c>
      <c r="B8" s="87"/>
      <c r="C8" s="87"/>
      <c r="D8" s="87"/>
      <c r="E8" s="87"/>
      <c r="F8" s="87"/>
      <c r="G8" s="87"/>
      <c r="H8" s="87"/>
      <c r="I8" s="87"/>
      <c r="J8" s="87"/>
      <c r="K8" s="87"/>
      <c r="L8" s="87"/>
      <c r="M8" s="87"/>
      <c r="N8" s="87"/>
      <c r="O8" s="87"/>
      <c r="P8" s="87"/>
    </row>
    <row r="9" spans="1:16" ht="13.5" thickBot="1" x14ac:dyDescent="0.25"/>
    <row r="10" spans="1:16" s="3" customFormat="1" ht="26.25" thickBot="1" x14ac:dyDescent="0.25">
      <c r="A10" s="90" t="s">
        <v>0</v>
      </c>
      <c r="B10" s="91"/>
      <c r="C10" s="68">
        <v>45292</v>
      </c>
      <c r="D10" s="68">
        <v>45323</v>
      </c>
      <c r="E10" s="68">
        <v>45352</v>
      </c>
      <c r="F10" s="68">
        <v>45383</v>
      </c>
      <c r="G10" s="68">
        <v>45413</v>
      </c>
      <c r="H10" s="68">
        <v>45444</v>
      </c>
      <c r="I10" s="68">
        <v>45474</v>
      </c>
      <c r="J10" s="68">
        <v>45505</v>
      </c>
      <c r="K10" s="68">
        <v>45536</v>
      </c>
      <c r="L10" s="68">
        <v>45566</v>
      </c>
      <c r="M10" s="68">
        <v>45597</v>
      </c>
      <c r="N10" s="68">
        <v>45627</v>
      </c>
      <c r="O10" s="69" t="s">
        <v>56</v>
      </c>
      <c r="P10" s="69" t="s">
        <v>54</v>
      </c>
    </row>
    <row r="11" spans="1:16" s="4" customFormat="1" x14ac:dyDescent="0.25">
      <c r="A11" s="7" t="s">
        <v>1</v>
      </c>
      <c r="B11" s="8" t="s">
        <v>1</v>
      </c>
      <c r="C11" s="9" t="s">
        <v>1</v>
      </c>
      <c r="D11" s="9" t="s">
        <v>1</v>
      </c>
      <c r="E11" s="10"/>
      <c r="F11" s="11"/>
      <c r="G11" s="11"/>
      <c r="H11" s="11"/>
      <c r="I11" s="11"/>
      <c r="J11" s="11"/>
      <c r="K11" s="11"/>
      <c r="L11" s="9"/>
      <c r="M11" s="9"/>
      <c r="N11" s="9"/>
      <c r="O11" s="9" t="s">
        <v>1</v>
      </c>
      <c r="P11" s="12" t="s">
        <v>1</v>
      </c>
    </row>
    <row r="12" spans="1:16" s="4" customFormat="1" x14ac:dyDescent="0.25">
      <c r="A12" s="92" t="s">
        <v>2</v>
      </c>
      <c r="B12" s="93"/>
      <c r="C12" s="13">
        <f>SUM(C13:C17)</f>
        <v>920</v>
      </c>
      <c r="D12" s="13">
        <f t="shared" ref="D12:N12" si="0">SUM(D13:D17)</f>
        <v>778</v>
      </c>
      <c r="E12" s="13">
        <f t="shared" si="0"/>
        <v>890</v>
      </c>
      <c r="F12" s="13">
        <f t="shared" si="0"/>
        <v>814</v>
      </c>
      <c r="G12" s="13">
        <f t="shared" si="0"/>
        <v>899</v>
      </c>
      <c r="H12" s="13">
        <f t="shared" si="0"/>
        <v>902</v>
      </c>
      <c r="I12" s="13">
        <f>SUM(I13:I17)</f>
        <v>913</v>
      </c>
      <c r="J12" s="13">
        <f t="shared" si="0"/>
        <v>873</v>
      </c>
      <c r="K12" s="13">
        <f t="shared" si="0"/>
        <v>809</v>
      </c>
      <c r="L12" s="13">
        <f>SUM(L13:L17)</f>
        <v>0</v>
      </c>
      <c r="M12" s="13">
        <f t="shared" si="0"/>
        <v>0</v>
      </c>
      <c r="N12" s="13">
        <f t="shared" si="0"/>
        <v>0</v>
      </c>
      <c r="O12" s="13">
        <f t="shared" ref="O12:O17" si="1">SUM(C12:N12)</f>
        <v>7798</v>
      </c>
      <c r="P12" s="13">
        <v>12345</v>
      </c>
    </row>
    <row r="13" spans="1:16" s="4" customFormat="1" x14ac:dyDescent="0.25">
      <c r="A13" s="14"/>
      <c r="B13" s="15" t="s">
        <v>6</v>
      </c>
      <c r="C13" s="16">
        <v>13</v>
      </c>
      <c r="D13" s="17">
        <v>15</v>
      </c>
      <c r="E13" s="17">
        <v>14</v>
      </c>
      <c r="F13" s="17">
        <v>12</v>
      </c>
      <c r="G13" s="17">
        <f>14+4</f>
        <v>18</v>
      </c>
      <c r="H13" s="17">
        <v>13</v>
      </c>
      <c r="I13" s="17">
        <f>8+7</f>
        <v>15</v>
      </c>
      <c r="J13" s="17">
        <f>8+4</f>
        <v>12</v>
      </c>
      <c r="K13" s="17">
        <f>11+2</f>
        <v>13</v>
      </c>
      <c r="L13" s="17"/>
      <c r="M13" s="17"/>
      <c r="N13" s="17"/>
      <c r="O13" s="18">
        <f t="shared" si="1"/>
        <v>125</v>
      </c>
      <c r="P13" s="18">
        <v>194</v>
      </c>
    </row>
    <row r="14" spans="1:16" s="4" customFormat="1" x14ac:dyDescent="0.25">
      <c r="A14" s="19"/>
      <c r="B14" s="15" t="s">
        <v>47</v>
      </c>
      <c r="C14" s="17">
        <v>655</v>
      </c>
      <c r="D14" s="17">
        <v>506</v>
      </c>
      <c r="E14" s="17">
        <v>526</v>
      </c>
      <c r="F14" s="17">
        <v>522</v>
      </c>
      <c r="G14" s="17">
        <v>542</v>
      </c>
      <c r="H14" s="17">
        <v>562</v>
      </c>
      <c r="I14" s="17">
        <v>567</v>
      </c>
      <c r="J14" s="17">
        <v>521</v>
      </c>
      <c r="K14" s="17">
        <v>574</v>
      </c>
      <c r="L14" s="17"/>
      <c r="M14" s="17"/>
      <c r="N14" s="17"/>
      <c r="O14" s="18">
        <f t="shared" si="1"/>
        <v>4975</v>
      </c>
      <c r="P14" s="18">
        <v>7172</v>
      </c>
    </row>
    <row r="15" spans="1:16" s="4" customFormat="1" x14ac:dyDescent="0.25">
      <c r="A15" s="70"/>
      <c r="B15" s="21" t="s">
        <v>4</v>
      </c>
      <c r="C15" s="17">
        <v>44</v>
      </c>
      <c r="D15" s="17">
        <v>46</v>
      </c>
      <c r="E15" s="17">
        <v>58</v>
      </c>
      <c r="F15" s="17">
        <v>46</v>
      </c>
      <c r="G15" s="17">
        <v>52</v>
      </c>
      <c r="H15" s="17">
        <v>59</v>
      </c>
      <c r="I15" s="17">
        <v>82</v>
      </c>
      <c r="J15" s="17">
        <v>79</v>
      </c>
      <c r="K15" s="17">
        <v>68</v>
      </c>
      <c r="L15" s="17"/>
      <c r="M15" s="17"/>
      <c r="N15" s="17"/>
      <c r="O15" s="13">
        <f t="shared" si="1"/>
        <v>534</v>
      </c>
      <c r="P15" s="13">
        <v>1103</v>
      </c>
    </row>
    <row r="16" spans="1:16" s="4" customFormat="1" x14ac:dyDescent="0.25">
      <c r="A16" s="70"/>
      <c r="B16" s="21" t="s">
        <v>5</v>
      </c>
      <c r="C16" s="17">
        <v>37</v>
      </c>
      <c r="D16" s="17">
        <v>61</v>
      </c>
      <c r="E16" s="17">
        <v>100</v>
      </c>
      <c r="F16" s="17">
        <v>81</v>
      </c>
      <c r="G16" s="17">
        <v>103</v>
      </c>
      <c r="H16" s="17">
        <v>64</v>
      </c>
      <c r="I16" s="17">
        <v>64</v>
      </c>
      <c r="J16" s="17">
        <v>70</v>
      </c>
      <c r="K16" s="17">
        <v>41</v>
      </c>
      <c r="L16" s="17"/>
      <c r="M16" s="17"/>
      <c r="N16" s="17"/>
      <c r="O16" s="13">
        <f t="shared" si="1"/>
        <v>621</v>
      </c>
      <c r="P16" s="13">
        <v>2058</v>
      </c>
    </row>
    <row r="17" spans="1:16" s="4" customFormat="1" x14ac:dyDescent="0.25">
      <c r="A17" s="19"/>
      <c r="B17" s="15" t="s">
        <v>53</v>
      </c>
      <c r="C17" s="16">
        <v>171</v>
      </c>
      <c r="D17" s="17">
        <v>150</v>
      </c>
      <c r="E17" s="17">
        <v>192</v>
      </c>
      <c r="F17" s="17">
        <v>153</v>
      </c>
      <c r="G17" s="17">
        <v>184</v>
      </c>
      <c r="H17" s="17">
        <v>204</v>
      </c>
      <c r="I17" s="17">
        <v>185</v>
      </c>
      <c r="J17" s="17">
        <v>191</v>
      </c>
      <c r="K17" s="17">
        <v>113</v>
      </c>
      <c r="L17" s="17"/>
      <c r="M17" s="17"/>
      <c r="N17" s="17"/>
      <c r="O17" s="18">
        <f t="shared" si="1"/>
        <v>1543</v>
      </c>
      <c r="P17" s="18">
        <v>1818</v>
      </c>
    </row>
    <row r="18" spans="1:16" s="4" customFormat="1" x14ac:dyDescent="0.25">
      <c r="A18" s="19"/>
      <c r="B18" s="15"/>
      <c r="C18" s="16"/>
      <c r="D18" s="16"/>
      <c r="E18" s="16"/>
      <c r="F18" s="16"/>
      <c r="G18" s="16"/>
      <c r="H18" s="16"/>
      <c r="I18" s="16"/>
      <c r="J18" s="17"/>
      <c r="K18" s="16"/>
      <c r="L18" s="17"/>
      <c r="M18" s="17"/>
      <c r="N18" s="17"/>
      <c r="O18" s="18"/>
      <c r="P18" s="20"/>
    </row>
    <row r="19" spans="1:16" s="4" customFormat="1" x14ac:dyDescent="0.25">
      <c r="A19" s="88" t="s">
        <v>7</v>
      </c>
      <c r="B19" s="89"/>
      <c r="C19" s="18">
        <f t="shared" ref="C19:N19" si="2">SUM(C20:C26)</f>
        <v>964</v>
      </c>
      <c r="D19" s="18">
        <f t="shared" si="2"/>
        <v>827</v>
      </c>
      <c r="E19" s="18">
        <f t="shared" si="2"/>
        <v>937</v>
      </c>
      <c r="F19" s="13">
        <f t="shared" si="2"/>
        <v>864</v>
      </c>
      <c r="G19" s="13">
        <f t="shared" si="2"/>
        <v>934</v>
      </c>
      <c r="H19" s="18">
        <f t="shared" si="2"/>
        <v>944</v>
      </c>
      <c r="I19" s="13">
        <f t="shared" si="2"/>
        <v>974</v>
      </c>
      <c r="J19" s="13">
        <f t="shared" si="2"/>
        <v>929</v>
      </c>
      <c r="K19" s="13">
        <f t="shared" si="2"/>
        <v>839</v>
      </c>
      <c r="L19" s="13">
        <f t="shared" si="2"/>
        <v>0</v>
      </c>
      <c r="M19" s="13">
        <f t="shared" si="2"/>
        <v>0</v>
      </c>
      <c r="N19" s="13">
        <f t="shared" si="2"/>
        <v>0</v>
      </c>
      <c r="O19" s="18">
        <f t="shared" ref="O19:O26" si="3">SUM(C19:N19)</f>
        <v>8212</v>
      </c>
      <c r="P19" s="18">
        <v>13507</v>
      </c>
    </row>
    <row r="20" spans="1:16" s="4" customFormat="1" x14ac:dyDescent="0.25">
      <c r="A20" s="19"/>
      <c r="B20" s="15" t="s">
        <v>8</v>
      </c>
      <c r="C20" s="16">
        <v>44</v>
      </c>
      <c r="D20" s="16">
        <v>46</v>
      </c>
      <c r="E20" s="17">
        <v>58</v>
      </c>
      <c r="F20" s="17">
        <v>46</v>
      </c>
      <c r="G20" s="17">
        <v>52</v>
      </c>
      <c r="H20" s="16">
        <v>59</v>
      </c>
      <c r="I20" s="17">
        <v>82</v>
      </c>
      <c r="J20" s="17">
        <v>79</v>
      </c>
      <c r="K20" s="17">
        <v>68</v>
      </c>
      <c r="L20" s="16"/>
      <c r="M20" s="17"/>
      <c r="N20" s="17"/>
      <c r="O20" s="18">
        <f t="shared" si="3"/>
        <v>534</v>
      </c>
      <c r="P20" s="18">
        <v>1103</v>
      </c>
    </row>
    <row r="21" spans="1:16" s="4" customFormat="1" x14ac:dyDescent="0.25">
      <c r="A21" s="19"/>
      <c r="B21" s="15" t="s">
        <v>9</v>
      </c>
      <c r="C21" s="16">
        <v>50</v>
      </c>
      <c r="D21" s="16">
        <v>80</v>
      </c>
      <c r="E21" s="17">
        <v>119</v>
      </c>
      <c r="F21" s="17">
        <v>100</v>
      </c>
      <c r="G21" s="17">
        <v>117</v>
      </c>
      <c r="H21" s="16">
        <v>82</v>
      </c>
      <c r="I21" s="17">
        <v>96</v>
      </c>
      <c r="J21" s="17">
        <v>91</v>
      </c>
      <c r="K21" s="17">
        <v>53</v>
      </c>
      <c r="L21" s="16"/>
      <c r="M21" s="17"/>
      <c r="N21" s="17"/>
      <c r="O21" s="18">
        <f t="shared" si="3"/>
        <v>788</v>
      </c>
      <c r="P21" s="18">
        <v>2578</v>
      </c>
    </row>
    <row r="22" spans="1:16" s="4" customFormat="1" x14ac:dyDescent="0.25">
      <c r="A22" s="19"/>
      <c r="B22" s="15" t="s">
        <v>3</v>
      </c>
      <c r="C22" s="16">
        <v>666</v>
      </c>
      <c r="D22" s="16">
        <v>516</v>
      </c>
      <c r="E22" s="16">
        <v>537</v>
      </c>
      <c r="F22" s="17">
        <v>527</v>
      </c>
      <c r="G22" s="17">
        <v>548</v>
      </c>
      <c r="H22" s="16">
        <v>571</v>
      </c>
      <c r="I22" s="17">
        <v>576</v>
      </c>
      <c r="J22" s="17">
        <v>535</v>
      </c>
      <c r="K22" s="17">
        <v>576</v>
      </c>
      <c r="L22" s="16"/>
      <c r="M22" s="17"/>
      <c r="N22" s="17"/>
      <c r="O22" s="18">
        <f t="shared" si="3"/>
        <v>5052</v>
      </c>
      <c r="P22" s="18">
        <v>7345</v>
      </c>
    </row>
    <row r="23" spans="1:16" s="4" customFormat="1" x14ac:dyDescent="0.25">
      <c r="A23" s="19"/>
      <c r="B23" s="21" t="s">
        <v>10</v>
      </c>
      <c r="C23" s="16">
        <v>3</v>
      </c>
      <c r="D23" s="16">
        <v>5</v>
      </c>
      <c r="E23" s="16">
        <v>4</v>
      </c>
      <c r="F23" s="17">
        <v>5</v>
      </c>
      <c r="G23" s="17">
        <v>4</v>
      </c>
      <c r="H23" s="16">
        <v>4</v>
      </c>
      <c r="I23" s="17">
        <v>5</v>
      </c>
      <c r="J23" s="17">
        <v>4</v>
      </c>
      <c r="K23" s="17">
        <v>5</v>
      </c>
      <c r="L23" s="16"/>
      <c r="M23" s="17"/>
      <c r="N23" s="17"/>
      <c r="O23" s="18">
        <f t="shared" si="3"/>
        <v>39</v>
      </c>
      <c r="P23" s="18">
        <v>43</v>
      </c>
    </row>
    <row r="24" spans="1:16" s="4" customFormat="1" x14ac:dyDescent="0.25">
      <c r="A24" s="19"/>
      <c r="B24" s="15" t="s">
        <v>6</v>
      </c>
      <c r="C24" s="16">
        <v>13</v>
      </c>
      <c r="D24" s="16">
        <v>15</v>
      </c>
      <c r="E24" s="16">
        <v>14</v>
      </c>
      <c r="F24" s="17">
        <v>12</v>
      </c>
      <c r="G24" s="17">
        <v>18</v>
      </c>
      <c r="H24" s="16">
        <v>13</v>
      </c>
      <c r="I24" s="17">
        <v>15</v>
      </c>
      <c r="J24" s="17">
        <v>12</v>
      </c>
      <c r="K24" s="17">
        <v>13</v>
      </c>
      <c r="L24" s="16"/>
      <c r="M24" s="17"/>
      <c r="N24" s="17"/>
      <c r="O24" s="18">
        <f t="shared" si="3"/>
        <v>125</v>
      </c>
      <c r="P24" s="18">
        <v>194</v>
      </c>
    </row>
    <row r="25" spans="1:16" s="4" customFormat="1" x14ac:dyDescent="0.25">
      <c r="A25" s="19"/>
      <c r="B25" s="15" t="s">
        <v>53</v>
      </c>
      <c r="C25" s="16">
        <v>188</v>
      </c>
      <c r="D25" s="16">
        <v>165</v>
      </c>
      <c r="E25" s="16">
        <v>205</v>
      </c>
      <c r="F25" s="17">
        <v>174</v>
      </c>
      <c r="G25" s="17">
        <v>195</v>
      </c>
      <c r="H25" s="16">
        <v>215</v>
      </c>
      <c r="I25" s="17">
        <v>200</v>
      </c>
      <c r="J25" s="17">
        <v>208</v>
      </c>
      <c r="K25" s="17">
        <v>124</v>
      </c>
      <c r="L25" s="17"/>
      <c r="M25" s="17"/>
      <c r="N25" s="17"/>
      <c r="O25" s="18">
        <f t="shared" si="3"/>
        <v>1674</v>
      </c>
      <c r="P25" s="18">
        <v>2244</v>
      </c>
    </row>
    <row r="26" spans="1:16" s="4" customFormat="1" x14ac:dyDescent="0.25">
      <c r="A26" s="19"/>
      <c r="B26" s="21" t="s">
        <v>11</v>
      </c>
      <c r="C26" s="16">
        <v>0</v>
      </c>
      <c r="D26" s="16">
        <v>0</v>
      </c>
      <c r="E26" s="16">
        <v>0</v>
      </c>
      <c r="F26" s="16">
        <v>0</v>
      </c>
      <c r="G26" s="17">
        <v>0</v>
      </c>
      <c r="H26" s="17">
        <v>0</v>
      </c>
      <c r="I26" s="17">
        <v>0</v>
      </c>
      <c r="J26" s="17">
        <v>0</v>
      </c>
      <c r="K26" s="17">
        <v>0</v>
      </c>
      <c r="L26" s="16"/>
      <c r="M26" s="17"/>
      <c r="N26" s="17"/>
      <c r="O26" s="18">
        <f t="shared" si="3"/>
        <v>0</v>
      </c>
      <c r="P26" s="18">
        <v>0</v>
      </c>
    </row>
    <row r="27" spans="1:16" s="4" customFormat="1" x14ac:dyDescent="0.25">
      <c r="A27" s="19"/>
      <c r="B27" s="22"/>
      <c r="C27" s="20"/>
      <c r="D27" s="20"/>
      <c r="E27" s="20"/>
      <c r="F27" s="23"/>
      <c r="G27" s="23"/>
      <c r="H27" s="24"/>
      <c r="I27" s="23"/>
      <c r="J27" s="23"/>
      <c r="K27" s="23"/>
      <c r="L27" s="23"/>
      <c r="M27" s="23"/>
      <c r="N27" s="23"/>
      <c r="O27" s="20"/>
      <c r="P27" s="20"/>
    </row>
    <row r="28" spans="1:16" s="4" customFormat="1" x14ac:dyDescent="0.25">
      <c r="A28" s="88" t="s">
        <v>12</v>
      </c>
      <c r="B28" s="89"/>
      <c r="C28" s="20"/>
      <c r="D28" s="20"/>
      <c r="E28" s="20"/>
      <c r="F28" s="23"/>
      <c r="G28" s="23"/>
      <c r="H28" s="20"/>
      <c r="I28" s="23"/>
      <c r="J28" s="23"/>
      <c r="K28" s="23"/>
      <c r="L28" s="23"/>
      <c r="M28" s="23"/>
      <c r="N28" s="23"/>
      <c r="O28" s="25"/>
      <c r="P28" s="25"/>
    </row>
    <row r="29" spans="1:16" s="4" customFormat="1" x14ac:dyDescent="0.25">
      <c r="A29" s="26"/>
      <c r="B29" s="27" t="s">
        <v>13</v>
      </c>
      <c r="C29" s="28">
        <f t="shared" ref="C29:L29" si="4">SUM(C30+C33+C34+C35+C36+C37)</f>
        <v>1417381</v>
      </c>
      <c r="D29" s="28">
        <f t="shared" si="4"/>
        <v>1701322</v>
      </c>
      <c r="E29" s="28">
        <f t="shared" si="4"/>
        <v>1317470</v>
      </c>
      <c r="F29" s="28">
        <f t="shared" si="4"/>
        <v>1209798</v>
      </c>
      <c r="G29" s="28">
        <f t="shared" si="4"/>
        <v>1701345</v>
      </c>
      <c r="H29" s="28">
        <f t="shared" si="4"/>
        <v>1372485</v>
      </c>
      <c r="I29" s="28">
        <f>SUM(I30+I33+I34+I35+I36+I37)</f>
        <v>1254312</v>
      </c>
      <c r="J29" s="28">
        <f t="shared" si="4"/>
        <v>1042816</v>
      </c>
      <c r="K29" s="28">
        <f t="shared" si="4"/>
        <v>1289019</v>
      </c>
      <c r="L29" s="28">
        <f t="shared" si="4"/>
        <v>0</v>
      </c>
      <c r="M29" s="28">
        <f>SUM(M30+M33+M34+M35+M36+M37)</f>
        <v>0</v>
      </c>
      <c r="N29" s="28">
        <f>SUM(N30+N33+N34+N35+N36+N37)</f>
        <v>0</v>
      </c>
      <c r="O29" s="29">
        <f t="shared" ref="O29:O37" si="5">SUM(C29:N29)</f>
        <v>12305948</v>
      </c>
      <c r="P29" s="29">
        <v>20352329</v>
      </c>
    </row>
    <row r="30" spans="1:16" s="4" customFormat="1" x14ac:dyDescent="0.25">
      <c r="A30" s="19"/>
      <c r="B30" s="15" t="s">
        <v>14</v>
      </c>
      <c r="C30" s="30">
        <f t="shared" ref="C30:N30" si="6">SUM(C31:C32)</f>
        <v>1191243</v>
      </c>
      <c r="D30" s="30">
        <f t="shared" si="6"/>
        <v>1467182</v>
      </c>
      <c r="E30" s="30">
        <f t="shared" si="6"/>
        <v>1037664</v>
      </c>
      <c r="F30" s="28">
        <f t="shared" si="6"/>
        <v>939677</v>
      </c>
      <c r="G30" s="28">
        <f t="shared" si="6"/>
        <v>1352820</v>
      </c>
      <c r="H30" s="30">
        <f t="shared" si="6"/>
        <v>1063910</v>
      </c>
      <c r="I30" s="28">
        <f t="shared" si="6"/>
        <v>825936</v>
      </c>
      <c r="J30" s="28">
        <f t="shared" si="6"/>
        <v>670258</v>
      </c>
      <c r="K30" s="28">
        <f t="shared" si="6"/>
        <v>1027764</v>
      </c>
      <c r="L30" s="28">
        <f t="shared" si="6"/>
        <v>0</v>
      </c>
      <c r="M30" s="28">
        <f t="shared" si="6"/>
        <v>0</v>
      </c>
      <c r="N30" s="28">
        <f t="shared" si="6"/>
        <v>0</v>
      </c>
      <c r="O30" s="29">
        <f t="shared" si="5"/>
        <v>9576454</v>
      </c>
      <c r="P30" s="29">
        <v>17240124</v>
      </c>
    </row>
    <row r="31" spans="1:16" s="4" customFormat="1" x14ac:dyDescent="0.25">
      <c r="A31" s="19"/>
      <c r="B31" s="15" t="s">
        <v>15</v>
      </c>
      <c r="C31" s="32">
        <f>924+41650</f>
        <v>42574</v>
      </c>
      <c r="D31" s="79">
        <f>157+32101</f>
        <v>32258</v>
      </c>
      <c r="E31" s="81">
        <f>12000+32570</f>
        <v>44570</v>
      </c>
      <c r="F31" s="79">
        <v>40260</v>
      </c>
      <c r="G31" s="79">
        <f>349+31255</f>
        <v>31604</v>
      </c>
      <c r="H31" s="32">
        <f>48196</f>
        <v>48196</v>
      </c>
      <c r="I31" s="32">
        <f>33063</f>
        <v>33063</v>
      </c>
      <c r="J31" s="32">
        <f>45185+312</f>
        <v>45497</v>
      </c>
      <c r="K31" s="32">
        <f>22726</f>
        <v>22726</v>
      </c>
      <c r="L31" s="32"/>
      <c r="M31" s="32"/>
      <c r="N31" s="32"/>
      <c r="O31" s="29">
        <f t="shared" si="5"/>
        <v>340748</v>
      </c>
      <c r="P31" s="29">
        <v>366649</v>
      </c>
    </row>
    <row r="32" spans="1:16" s="4" customFormat="1" x14ac:dyDescent="0.25">
      <c r="A32" s="19"/>
      <c r="B32" s="15" t="s">
        <v>16</v>
      </c>
      <c r="C32" s="32">
        <f>1148669</f>
        <v>1148669</v>
      </c>
      <c r="D32" s="32">
        <f>28197+1406727</f>
        <v>1434924</v>
      </c>
      <c r="E32" s="32">
        <v>993094</v>
      </c>
      <c r="F32" s="32">
        <v>899417</v>
      </c>
      <c r="G32" s="84">
        <v>1321216</v>
      </c>
      <c r="H32" s="32">
        <f>2+1015712</f>
        <v>1015714</v>
      </c>
      <c r="I32" s="79">
        <v>792873</v>
      </c>
      <c r="J32" s="79">
        <f>604583+20178</f>
        <v>624761</v>
      </c>
      <c r="K32" s="79">
        <f>949777+55162+99</f>
        <v>1005038</v>
      </c>
      <c r="L32" s="32"/>
      <c r="M32" s="32"/>
      <c r="N32" s="32"/>
      <c r="O32" s="29">
        <f t="shared" si="5"/>
        <v>9235706</v>
      </c>
      <c r="P32" s="29">
        <v>16873475</v>
      </c>
    </row>
    <row r="33" spans="1:16" s="4" customFormat="1" x14ac:dyDescent="0.25">
      <c r="A33" s="19"/>
      <c r="B33" s="21" t="s">
        <v>52</v>
      </c>
      <c r="C33" s="32">
        <v>0</v>
      </c>
      <c r="D33" s="32">
        <v>0</v>
      </c>
      <c r="E33" s="32">
        <v>43576</v>
      </c>
      <c r="F33" s="67">
        <v>34465</v>
      </c>
      <c r="G33" s="67">
        <f>33219+85711</f>
        <v>118930</v>
      </c>
      <c r="H33" s="32">
        <f>34960+51212</f>
        <v>86172</v>
      </c>
      <c r="I33" s="32">
        <f>34711+155960</f>
        <v>190671</v>
      </c>
      <c r="J33" s="32">
        <f>36673+102409</f>
        <v>139082</v>
      </c>
      <c r="K33" s="32">
        <v>29944</v>
      </c>
      <c r="L33" s="32"/>
      <c r="M33" s="32"/>
      <c r="N33" s="32"/>
      <c r="O33" s="29">
        <f t="shared" si="5"/>
        <v>642840</v>
      </c>
      <c r="P33" s="29">
        <v>336580</v>
      </c>
    </row>
    <row r="34" spans="1:16" s="4" customFormat="1" x14ac:dyDescent="0.25">
      <c r="A34" s="19"/>
      <c r="B34" s="15" t="s">
        <v>48</v>
      </c>
      <c r="C34" s="31">
        <v>186000</v>
      </c>
      <c r="D34" s="31">
        <v>186000</v>
      </c>
      <c r="E34" s="79">
        <v>186000</v>
      </c>
      <c r="F34" s="79">
        <v>186000</v>
      </c>
      <c r="G34" s="79">
        <v>186000</v>
      </c>
      <c r="H34" s="79">
        <v>186000</v>
      </c>
      <c r="I34" s="79">
        <v>186000</v>
      </c>
      <c r="J34" s="79">
        <v>186000</v>
      </c>
      <c r="K34" s="79">
        <v>186000</v>
      </c>
      <c r="L34" s="72"/>
      <c r="M34" s="72"/>
      <c r="N34" s="72"/>
      <c r="O34" s="29">
        <f>SUM(C34:N34)</f>
        <v>1674000</v>
      </c>
      <c r="P34" s="29">
        <v>2232000</v>
      </c>
    </row>
    <row r="35" spans="1:16" s="4" customFormat="1" x14ac:dyDescent="0.25">
      <c r="A35" s="19"/>
      <c r="B35" s="21" t="s">
        <v>49</v>
      </c>
      <c r="C35" s="79">
        <v>21119</v>
      </c>
      <c r="D35" s="80">
        <v>30703</v>
      </c>
      <c r="E35" s="82">
        <v>24686</v>
      </c>
      <c r="F35" s="82">
        <v>30703</v>
      </c>
      <c r="G35" s="32">
        <v>23539</v>
      </c>
      <c r="H35" s="32">
        <v>24670</v>
      </c>
      <c r="I35" s="82">
        <v>30891</v>
      </c>
      <c r="J35" s="32">
        <v>24732</v>
      </c>
      <c r="K35" s="32">
        <v>26761</v>
      </c>
      <c r="L35" s="32"/>
      <c r="M35" s="32"/>
      <c r="N35" s="32"/>
      <c r="O35" s="29">
        <f t="shared" si="5"/>
        <v>237804</v>
      </c>
      <c r="P35" s="29">
        <v>264734</v>
      </c>
    </row>
    <row r="36" spans="1:16" s="4" customFormat="1" x14ac:dyDescent="0.25">
      <c r="A36" s="19"/>
      <c r="B36" s="21" t="s">
        <v>17</v>
      </c>
      <c r="C36" s="33">
        <v>8793</v>
      </c>
      <c r="D36" s="79">
        <v>4491</v>
      </c>
      <c r="E36" s="32">
        <v>7527</v>
      </c>
      <c r="F36" s="32">
        <v>2226</v>
      </c>
      <c r="G36" s="32">
        <v>1053</v>
      </c>
      <c r="H36" s="33">
        <v>1057</v>
      </c>
      <c r="I36" s="32">
        <v>4463</v>
      </c>
      <c r="J36" s="32">
        <v>2165</v>
      </c>
      <c r="K36" s="32">
        <v>2532</v>
      </c>
      <c r="L36" s="32"/>
      <c r="M36" s="32"/>
      <c r="N36" s="32"/>
      <c r="O36" s="29">
        <f t="shared" si="5"/>
        <v>34307</v>
      </c>
      <c r="P36" s="29">
        <v>65953</v>
      </c>
    </row>
    <row r="37" spans="1:16" s="4" customFormat="1" x14ac:dyDescent="0.25">
      <c r="A37" s="19"/>
      <c r="B37" s="34" t="s">
        <v>18</v>
      </c>
      <c r="C37" s="33">
        <v>10226</v>
      </c>
      <c r="D37" s="79">
        <v>12946</v>
      </c>
      <c r="E37" s="32">
        <v>18017</v>
      </c>
      <c r="F37" s="32">
        <v>16727</v>
      </c>
      <c r="G37" s="32">
        <v>19003</v>
      </c>
      <c r="H37" s="32">
        <v>10676</v>
      </c>
      <c r="I37" s="32">
        <v>16351</v>
      </c>
      <c r="J37" s="67">
        <v>20579</v>
      </c>
      <c r="K37" s="67">
        <v>16018</v>
      </c>
      <c r="L37" s="32"/>
      <c r="M37" s="32"/>
      <c r="N37" s="32"/>
      <c r="O37" s="29">
        <f t="shared" si="5"/>
        <v>140543</v>
      </c>
      <c r="P37" s="29">
        <v>212938</v>
      </c>
    </row>
    <row r="38" spans="1:16" s="4" customFormat="1" x14ac:dyDescent="0.25">
      <c r="A38" s="19"/>
      <c r="B38" s="22"/>
      <c r="C38" s="24"/>
      <c r="D38" s="24"/>
      <c r="E38" s="24"/>
      <c r="F38" s="24"/>
      <c r="G38" s="24"/>
      <c r="H38" s="24"/>
      <c r="I38" s="71"/>
      <c r="J38" s="23"/>
      <c r="K38" s="23"/>
      <c r="L38" s="23"/>
      <c r="M38" s="31"/>
      <c r="N38" s="31"/>
      <c r="O38" s="25"/>
      <c r="P38" s="25"/>
    </row>
    <row r="39" spans="1:16" s="4" customFormat="1" x14ac:dyDescent="0.25">
      <c r="A39" s="35" t="s">
        <v>1</v>
      </c>
      <c r="B39" s="66" t="s">
        <v>19</v>
      </c>
      <c r="C39" s="28">
        <f>SUM(C40:C48)</f>
        <v>1417381</v>
      </c>
      <c r="D39" s="28">
        <f t="shared" ref="D39:M39" si="7">SUM(D40:D48)</f>
        <v>1701322</v>
      </c>
      <c r="E39" s="28">
        <f>SUM(E40:E48)</f>
        <v>1317470</v>
      </c>
      <c r="F39" s="28">
        <f t="shared" si="7"/>
        <v>1209798</v>
      </c>
      <c r="G39" s="28">
        <f>SUM(G40:G48)</f>
        <v>1701345</v>
      </c>
      <c r="H39" s="28">
        <f t="shared" si="7"/>
        <v>1372485</v>
      </c>
      <c r="I39" s="28">
        <f t="shared" si="7"/>
        <v>1254312</v>
      </c>
      <c r="J39" s="28">
        <f t="shared" si="7"/>
        <v>1042816</v>
      </c>
      <c r="K39" s="28">
        <f>SUM(K40:K48)</f>
        <v>1289019</v>
      </c>
      <c r="L39" s="28">
        <f>SUM(L40:L48)</f>
        <v>0</v>
      </c>
      <c r="M39" s="28">
        <f t="shared" si="7"/>
        <v>0</v>
      </c>
      <c r="N39" s="28">
        <f t="shared" ref="N39" si="8">SUM(N40:N48)</f>
        <v>0</v>
      </c>
      <c r="O39" s="36">
        <f t="shared" ref="O39:O47" si="9">SUM(C39:N39)</f>
        <v>12305948</v>
      </c>
      <c r="P39" s="36">
        <v>20352329</v>
      </c>
    </row>
    <row r="40" spans="1:16" s="4" customFormat="1" x14ac:dyDescent="0.25">
      <c r="A40" s="35" t="s">
        <v>1</v>
      </c>
      <c r="B40" s="21" t="s">
        <v>20</v>
      </c>
      <c r="C40" s="32">
        <v>924</v>
      </c>
      <c r="D40" s="32">
        <v>157</v>
      </c>
      <c r="E40" s="32">
        <v>0</v>
      </c>
      <c r="F40" s="32">
        <v>0</v>
      </c>
      <c r="G40" s="32">
        <v>349</v>
      </c>
      <c r="H40" s="32">
        <v>2</v>
      </c>
      <c r="I40" s="32">
        <v>0</v>
      </c>
      <c r="J40" s="32">
        <v>312</v>
      </c>
      <c r="K40" s="32">
        <v>99</v>
      </c>
      <c r="L40" s="32"/>
      <c r="M40" s="32"/>
      <c r="N40" s="32"/>
      <c r="O40" s="36">
        <f t="shared" si="9"/>
        <v>1843</v>
      </c>
      <c r="P40" s="36">
        <v>25024</v>
      </c>
    </row>
    <row r="41" spans="1:16" s="4" customFormat="1" x14ac:dyDescent="0.25">
      <c r="A41" s="35"/>
      <c r="B41" s="21" t="s">
        <v>21</v>
      </c>
      <c r="C41" s="32">
        <v>4343</v>
      </c>
      <c r="D41" s="79">
        <v>4191</v>
      </c>
      <c r="E41" s="32">
        <v>6082</v>
      </c>
      <c r="F41" s="32">
        <v>4418</v>
      </c>
      <c r="G41" s="32">
        <v>5612</v>
      </c>
      <c r="H41" s="32">
        <v>3655</v>
      </c>
      <c r="I41" s="32">
        <v>6057</v>
      </c>
      <c r="J41" s="32">
        <v>7551</v>
      </c>
      <c r="K41" s="32">
        <v>6567</v>
      </c>
      <c r="L41" s="32"/>
      <c r="M41" s="32"/>
      <c r="N41" s="32"/>
      <c r="O41" s="36">
        <f t="shared" si="9"/>
        <v>48476</v>
      </c>
      <c r="P41" s="36">
        <v>105742</v>
      </c>
    </row>
    <row r="42" spans="1:16" s="4" customFormat="1" x14ac:dyDescent="0.25">
      <c r="A42" s="35"/>
      <c r="B42" s="21" t="s">
        <v>22</v>
      </c>
      <c r="C42" s="32">
        <v>0</v>
      </c>
      <c r="D42" s="79">
        <v>0</v>
      </c>
      <c r="E42" s="32">
        <v>0</v>
      </c>
      <c r="F42" s="32">
        <v>0</v>
      </c>
      <c r="G42" s="32">
        <v>0</v>
      </c>
      <c r="H42" s="32">
        <v>0</v>
      </c>
      <c r="I42" s="32">
        <v>0</v>
      </c>
      <c r="J42" s="32">
        <v>0</v>
      </c>
      <c r="K42" s="32">
        <v>0</v>
      </c>
      <c r="L42" s="32"/>
      <c r="M42" s="32"/>
      <c r="N42" s="32"/>
      <c r="O42" s="36">
        <f t="shared" si="9"/>
        <v>0</v>
      </c>
      <c r="P42" s="36">
        <v>97</v>
      </c>
    </row>
    <row r="43" spans="1:16" s="4" customFormat="1" x14ac:dyDescent="0.25">
      <c r="A43" s="35" t="s">
        <v>1</v>
      </c>
      <c r="B43" s="21" t="s">
        <v>23</v>
      </c>
      <c r="C43" s="32">
        <v>0</v>
      </c>
      <c r="D43" s="79">
        <v>28197</v>
      </c>
      <c r="E43" s="32">
        <v>0</v>
      </c>
      <c r="F43" s="79">
        <v>0</v>
      </c>
      <c r="G43" s="32">
        <v>0</v>
      </c>
      <c r="H43" s="32">
        <v>0</v>
      </c>
      <c r="I43" s="32">
        <v>0</v>
      </c>
      <c r="J43" s="32">
        <v>0</v>
      </c>
      <c r="K43" s="32">
        <v>0</v>
      </c>
      <c r="L43" s="32"/>
      <c r="M43" s="32"/>
      <c r="N43" s="32"/>
      <c r="O43" s="36">
        <f t="shared" si="9"/>
        <v>28197</v>
      </c>
      <c r="P43" s="36">
        <v>60000</v>
      </c>
    </row>
    <row r="44" spans="1:16" s="4" customFormat="1" x14ac:dyDescent="0.25">
      <c r="A44" s="35" t="s">
        <v>1</v>
      </c>
      <c r="B44" s="21" t="s">
        <v>24</v>
      </c>
      <c r="C44" s="32">
        <v>910</v>
      </c>
      <c r="D44" s="79">
        <v>1494</v>
      </c>
      <c r="E44" s="32">
        <f>2099+12000</f>
        <v>14099</v>
      </c>
      <c r="F44" s="79">
        <v>1867</v>
      </c>
      <c r="G44" s="79">
        <v>1606</v>
      </c>
      <c r="H44" s="79">
        <v>1646</v>
      </c>
      <c r="I44" s="32">
        <v>1405</v>
      </c>
      <c r="J44" s="32">
        <f>2399+20178</f>
        <v>22577</v>
      </c>
      <c r="K44" s="32">
        <f>2216+29129+26033</f>
        <v>57378</v>
      </c>
      <c r="L44" s="32"/>
      <c r="M44" s="32"/>
      <c r="N44" s="32"/>
      <c r="O44" s="36">
        <f t="shared" si="9"/>
        <v>102982</v>
      </c>
      <c r="P44" s="36">
        <v>44082</v>
      </c>
    </row>
    <row r="45" spans="1:16" s="4" customFormat="1" x14ac:dyDescent="0.25">
      <c r="A45" s="35"/>
      <c r="B45" s="21" t="s">
        <v>25</v>
      </c>
      <c r="C45" s="31">
        <v>186000</v>
      </c>
      <c r="D45" s="31">
        <v>186000</v>
      </c>
      <c r="E45" s="79">
        <v>186000</v>
      </c>
      <c r="F45" s="79">
        <v>186000</v>
      </c>
      <c r="G45" s="79">
        <v>186000</v>
      </c>
      <c r="H45" s="79">
        <v>186000</v>
      </c>
      <c r="I45" s="79">
        <v>186000</v>
      </c>
      <c r="J45" s="79">
        <v>186000</v>
      </c>
      <c r="K45" s="79">
        <v>186000</v>
      </c>
      <c r="L45" s="72"/>
      <c r="M45" s="72"/>
      <c r="N45" s="72"/>
      <c r="O45" s="36">
        <f t="shared" si="9"/>
        <v>1674000</v>
      </c>
      <c r="P45" s="36">
        <v>2232000</v>
      </c>
    </row>
    <row r="46" spans="1:16" s="4" customFormat="1" ht="12" customHeight="1" x14ac:dyDescent="0.25">
      <c r="A46" s="35"/>
      <c r="B46" s="21" t="s">
        <v>26</v>
      </c>
      <c r="C46" s="79">
        <f>13766+41650</f>
        <v>55416</v>
      </c>
      <c r="D46" s="79">
        <f>11752+32101</f>
        <v>43853</v>
      </c>
      <c r="E46" s="79">
        <f>17363+32570</f>
        <v>49933</v>
      </c>
      <c r="F46" s="79">
        <f>12668+40260</f>
        <v>52928</v>
      </c>
      <c r="G46" s="32">
        <f>12838+31255</f>
        <v>44093</v>
      </c>
      <c r="H46" s="32">
        <f>48196+6432</f>
        <v>54628</v>
      </c>
      <c r="I46" s="32">
        <f>33063+13352</f>
        <v>46415</v>
      </c>
      <c r="J46" s="32">
        <f>45185+12794</f>
        <v>57979</v>
      </c>
      <c r="K46" s="32">
        <f>22726+9767</f>
        <v>32493</v>
      </c>
      <c r="L46" s="32"/>
      <c r="M46" s="32"/>
      <c r="N46" s="32"/>
      <c r="O46" s="36">
        <f t="shared" si="9"/>
        <v>437738</v>
      </c>
      <c r="P46" s="36">
        <v>472902</v>
      </c>
    </row>
    <row r="47" spans="1:16" s="4" customFormat="1" x14ac:dyDescent="0.25">
      <c r="A47" s="35" t="s">
        <v>1</v>
      </c>
      <c r="B47" s="21" t="s">
        <v>27</v>
      </c>
      <c r="C47" s="79">
        <v>21119</v>
      </c>
      <c r="D47" s="80">
        <v>30703</v>
      </c>
      <c r="E47" s="82">
        <v>24686</v>
      </c>
      <c r="F47" s="82">
        <v>30703</v>
      </c>
      <c r="G47" s="32">
        <v>23539</v>
      </c>
      <c r="H47" s="32">
        <v>24670</v>
      </c>
      <c r="I47" s="82">
        <v>30891</v>
      </c>
      <c r="J47" s="32">
        <v>24732</v>
      </c>
      <c r="K47" s="32">
        <v>26761</v>
      </c>
      <c r="L47" s="32"/>
      <c r="M47" s="32"/>
      <c r="N47" s="32"/>
      <c r="O47" s="36">
        <f t="shared" si="9"/>
        <v>237804</v>
      </c>
      <c r="P47" s="36">
        <v>264734</v>
      </c>
    </row>
    <row r="48" spans="1:16" s="4" customFormat="1" x14ac:dyDescent="0.25">
      <c r="A48" s="35"/>
      <c r="B48" s="21" t="s">
        <v>28</v>
      </c>
      <c r="C48" s="32">
        <v>1148669</v>
      </c>
      <c r="D48" s="32">
        <v>1406727</v>
      </c>
      <c r="E48" s="32">
        <v>1036670</v>
      </c>
      <c r="F48" s="32">
        <v>933882</v>
      </c>
      <c r="G48" s="32">
        <f>1354435+85711</f>
        <v>1440146</v>
      </c>
      <c r="H48" s="79">
        <f>1015712+34960+51212</f>
        <v>1101884</v>
      </c>
      <c r="I48" s="32">
        <f>792873+34711+155960</f>
        <v>983544</v>
      </c>
      <c r="J48" s="32">
        <f>604583+36673+102409</f>
        <v>743665</v>
      </c>
      <c r="K48" s="32">
        <f>949777+29944</f>
        <v>979721</v>
      </c>
      <c r="L48" s="32"/>
      <c r="M48" s="32"/>
      <c r="N48" s="32"/>
      <c r="O48" s="36">
        <f t="shared" ref="O48" si="10">SUM(C48:N48)</f>
        <v>9774908</v>
      </c>
      <c r="P48" s="36">
        <v>17147748</v>
      </c>
    </row>
    <row r="49" spans="1:16" s="4" customFormat="1" x14ac:dyDescent="0.25">
      <c r="A49" s="35"/>
      <c r="B49" s="21"/>
      <c r="C49" s="65"/>
      <c r="D49" s="65"/>
      <c r="E49" s="65"/>
      <c r="F49" s="65"/>
      <c r="G49" s="65"/>
      <c r="H49" s="65"/>
      <c r="I49" s="65"/>
      <c r="J49" s="65"/>
      <c r="K49" s="65"/>
      <c r="L49" s="65"/>
      <c r="M49" s="65"/>
      <c r="N49" s="65"/>
      <c r="O49" s="32"/>
      <c r="P49" s="37"/>
    </row>
    <row r="50" spans="1:16" s="4" customFormat="1" x14ac:dyDescent="0.25">
      <c r="A50" s="92" t="s">
        <v>29</v>
      </c>
      <c r="B50" s="93"/>
      <c r="C50" s="38">
        <f t="shared" ref="C50:N50" si="11">SUM(C51:C54)</f>
        <v>0</v>
      </c>
      <c r="D50" s="38">
        <f t="shared" si="11"/>
        <v>0</v>
      </c>
      <c r="E50" s="38">
        <f t="shared" si="11"/>
        <v>0</v>
      </c>
      <c r="F50" s="39">
        <f t="shared" si="11"/>
        <v>0</v>
      </c>
      <c r="G50" s="39">
        <f t="shared" si="11"/>
        <v>0</v>
      </c>
      <c r="H50" s="39">
        <f t="shared" si="11"/>
        <v>0</v>
      </c>
      <c r="I50" s="39">
        <f t="shared" si="11"/>
        <v>0</v>
      </c>
      <c r="J50" s="39">
        <f t="shared" si="11"/>
        <v>0</v>
      </c>
      <c r="K50" s="39">
        <f t="shared" si="11"/>
        <v>0</v>
      </c>
      <c r="L50" s="39">
        <f t="shared" si="11"/>
        <v>0</v>
      </c>
      <c r="M50" s="39">
        <f t="shared" si="11"/>
        <v>0</v>
      </c>
      <c r="N50" s="39">
        <f t="shared" si="11"/>
        <v>0</v>
      </c>
      <c r="O50" s="18">
        <f t="shared" ref="O50:O54" si="12">SUM(C50:N50)</f>
        <v>0</v>
      </c>
      <c r="P50" s="18">
        <v>35</v>
      </c>
    </row>
    <row r="51" spans="1:16" s="4" customFormat="1" x14ac:dyDescent="0.25">
      <c r="A51" s="35" t="s">
        <v>1</v>
      </c>
      <c r="B51" s="21" t="s">
        <v>30</v>
      </c>
      <c r="C51" s="17">
        <v>0</v>
      </c>
      <c r="D51" s="17">
        <v>0</v>
      </c>
      <c r="E51" s="17">
        <v>0</v>
      </c>
      <c r="F51" s="17">
        <v>0</v>
      </c>
      <c r="G51" s="17">
        <v>0</v>
      </c>
      <c r="H51" s="17">
        <v>0</v>
      </c>
      <c r="I51" s="17">
        <v>0</v>
      </c>
      <c r="J51" s="17">
        <v>0</v>
      </c>
      <c r="K51" s="17">
        <v>0</v>
      </c>
      <c r="L51" s="17"/>
      <c r="M51" s="17"/>
      <c r="N51" s="17"/>
      <c r="O51" s="18">
        <f t="shared" si="12"/>
        <v>0</v>
      </c>
      <c r="P51" s="18">
        <v>8</v>
      </c>
    </row>
    <row r="52" spans="1:16" s="4" customFormat="1" x14ac:dyDescent="0.25">
      <c r="A52" s="35" t="s">
        <v>1</v>
      </c>
      <c r="B52" s="21" t="s">
        <v>31</v>
      </c>
      <c r="C52" s="17">
        <v>0</v>
      </c>
      <c r="D52" s="17">
        <v>0</v>
      </c>
      <c r="E52" s="17">
        <v>0</v>
      </c>
      <c r="F52" s="17">
        <v>0</v>
      </c>
      <c r="G52" s="17">
        <v>0</v>
      </c>
      <c r="H52" s="17">
        <v>0</v>
      </c>
      <c r="I52" s="17">
        <v>0</v>
      </c>
      <c r="J52" s="17">
        <v>0</v>
      </c>
      <c r="K52" s="17">
        <v>0</v>
      </c>
      <c r="L52" s="17"/>
      <c r="M52" s="17"/>
      <c r="N52" s="17"/>
      <c r="O52" s="18">
        <f t="shared" si="12"/>
        <v>0</v>
      </c>
      <c r="P52" s="18">
        <v>27</v>
      </c>
    </row>
    <row r="53" spans="1:16" s="4" customFormat="1" x14ac:dyDescent="0.25">
      <c r="A53" s="26"/>
      <c r="B53" s="15" t="s">
        <v>32</v>
      </c>
      <c r="C53" s="17">
        <v>0</v>
      </c>
      <c r="D53" s="17">
        <v>0</v>
      </c>
      <c r="E53" s="17">
        <v>0</v>
      </c>
      <c r="F53" s="17">
        <v>0</v>
      </c>
      <c r="G53" s="17">
        <v>0</v>
      </c>
      <c r="H53" s="17">
        <v>0</v>
      </c>
      <c r="I53" s="17">
        <v>0</v>
      </c>
      <c r="J53" s="17">
        <v>0</v>
      </c>
      <c r="K53" s="17">
        <v>0</v>
      </c>
      <c r="L53" s="17"/>
      <c r="M53" s="17"/>
      <c r="N53" s="17"/>
      <c r="O53" s="18">
        <f t="shared" si="12"/>
        <v>0</v>
      </c>
      <c r="P53" s="18">
        <v>0</v>
      </c>
    </row>
    <row r="54" spans="1:16" s="4" customFormat="1" x14ac:dyDescent="0.25">
      <c r="A54" s="26"/>
      <c r="B54" s="15" t="s">
        <v>33</v>
      </c>
      <c r="C54" s="17">
        <v>0</v>
      </c>
      <c r="D54" s="17">
        <v>0</v>
      </c>
      <c r="E54" s="17">
        <v>0</v>
      </c>
      <c r="F54" s="17">
        <v>0</v>
      </c>
      <c r="G54" s="17">
        <v>0</v>
      </c>
      <c r="H54" s="17">
        <v>0</v>
      </c>
      <c r="I54" s="17">
        <v>0</v>
      </c>
      <c r="J54" s="17">
        <v>0</v>
      </c>
      <c r="K54" s="17">
        <v>0</v>
      </c>
      <c r="L54" s="17"/>
      <c r="M54" s="17"/>
      <c r="N54" s="17"/>
      <c r="O54" s="18">
        <f t="shared" si="12"/>
        <v>0</v>
      </c>
      <c r="P54" s="18">
        <v>0</v>
      </c>
    </row>
    <row r="55" spans="1:16" s="4" customFormat="1" x14ac:dyDescent="0.25">
      <c r="A55" s="26"/>
      <c r="B55" s="15"/>
      <c r="C55" s="40"/>
      <c r="D55" s="40"/>
      <c r="E55" s="16"/>
      <c r="F55" s="17"/>
      <c r="G55" s="17"/>
      <c r="H55" s="17"/>
      <c r="I55" s="17"/>
      <c r="J55" s="17"/>
      <c r="K55" s="17"/>
      <c r="L55" s="17"/>
      <c r="M55" s="17"/>
      <c r="N55" s="17"/>
      <c r="O55" s="25"/>
      <c r="P55" s="25"/>
    </row>
    <row r="56" spans="1:16" s="4" customFormat="1" x14ac:dyDescent="0.25">
      <c r="A56" s="88" t="s">
        <v>34</v>
      </c>
      <c r="B56" s="89"/>
      <c r="C56" s="38">
        <f t="shared" ref="C56:N56" si="13">SUM(C57:C58)</f>
        <v>0</v>
      </c>
      <c r="D56" s="38">
        <f t="shared" si="13"/>
        <v>0</v>
      </c>
      <c r="E56" s="38">
        <f t="shared" si="13"/>
        <v>0</v>
      </c>
      <c r="F56" s="39">
        <f t="shared" si="13"/>
        <v>0</v>
      </c>
      <c r="G56" s="39">
        <f t="shared" si="13"/>
        <v>0</v>
      </c>
      <c r="H56" s="39">
        <f t="shared" si="13"/>
        <v>0</v>
      </c>
      <c r="I56" s="39">
        <f t="shared" si="13"/>
        <v>0</v>
      </c>
      <c r="J56" s="39">
        <f t="shared" si="13"/>
        <v>0</v>
      </c>
      <c r="K56" s="39">
        <f t="shared" si="13"/>
        <v>0</v>
      </c>
      <c r="L56" s="39">
        <f t="shared" si="13"/>
        <v>0</v>
      </c>
      <c r="M56" s="39">
        <f t="shared" si="13"/>
        <v>0</v>
      </c>
      <c r="N56" s="39">
        <f t="shared" si="13"/>
        <v>0</v>
      </c>
      <c r="O56" s="18">
        <f>SUM(C56:N56)</f>
        <v>0</v>
      </c>
      <c r="P56" s="18">
        <v>0</v>
      </c>
    </row>
    <row r="57" spans="1:16" s="4" customFormat="1" x14ac:dyDescent="0.25">
      <c r="A57" s="26" t="s">
        <v>1</v>
      </c>
      <c r="B57" s="15" t="s">
        <v>30</v>
      </c>
      <c r="C57" s="40">
        <v>0</v>
      </c>
      <c r="D57" s="40">
        <v>0</v>
      </c>
      <c r="E57" s="40">
        <v>0</v>
      </c>
      <c r="F57" s="40">
        <v>0</v>
      </c>
      <c r="G57" s="40">
        <v>0</v>
      </c>
      <c r="H57" s="40">
        <v>0</v>
      </c>
      <c r="I57" s="40">
        <v>0</v>
      </c>
      <c r="J57" s="40">
        <v>0</v>
      </c>
      <c r="K57" s="86">
        <v>0</v>
      </c>
      <c r="L57" s="40"/>
      <c r="M57" s="40"/>
      <c r="N57" s="40"/>
      <c r="O57" s="18">
        <f>SUM(C57:N57)</f>
        <v>0</v>
      </c>
      <c r="P57" s="18">
        <v>0</v>
      </c>
    </row>
    <row r="58" spans="1:16" s="4" customFormat="1" x14ac:dyDescent="0.25">
      <c r="A58" s="26" t="s">
        <v>1</v>
      </c>
      <c r="B58" s="15" t="s">
        <v>31</v>
      </c>
      <c r="C58" s="40">
        <v>0</v>
      </c>
      <c r="D58" s="40">
        <v>0</v>
      </c>
      <c r="E58" s="40">
        <v>0</v>
      </c>
      <c r="F58" s="40">
        <v>0</v>
      </c>
      <c r="G58" s="40">
        <v>0</v>
      </c>
      <c r="H58" s="40">
        <v>0</v>
      </c>
      <c r="I58" s="40">
        <v>0</v>
      </c>
      <c r="J58" s="40">
        <v>0</v>
      </c>
      <c r="K58" s="86">
        <v>0</v>
      </c>
      <c r="L58" s="40"/>
      <c r="M58" s="40"/>
      <c r="N58" s="40"/>
      <c r="O58" s="18">
        <f>SUM(C58:N58)</f>
        <v>0</v>
      </c>
      <c r="P58" s="18">
        <v>0</v>
      </c>
    </row>
    <row r="59" spans="1:16" s="4" customFormat="1" x14ac:dyDescent="0.25">
      <c r="A59" s="26"/>
      <c r="B59" s="15"/>
      <c r="C59" s="40"/>
      <c r="D59" s="40"/>
      <c r="E59" s="16"/>
      <c r="F59" s="17"/>
      <c r="G59" s="17"/>
      <c r="H59" s="17"/>
      <c r="I59" s="17"/>
      <c r="J59" s="17"/>
      <c r="K59" s="17"/>
      <c r="L59" s="17"/>
      <c r="M59" s="17"/>
      <c r="N59" s="17"/>
      <c r="O59" s="25"/>
      <c r="P59" s="25"/>
    </row>
    <row r="60" spans="1:16" s="4" customFormat="1" x14ac:dyDescent="0.25">
      <c r="A60" s="88" t="s">
        <v>35</v>
      </c>
      <c r="B60" s="89"/>
      <c r="C60" s="13">
        <f t="shared" ref="C60:N60" si="14">SUM(C61:C62)</f>
        <v>1320</v>
      </c>
      <c r="D60" s="13">
        <f t="shared" si="14"/>
        <v>2097</v>
      </c>
      <c r="E60" s="13">
        <f t="shared" si="14"/>
        <v>2471</v>
      </c>
      <c r="F60" s="13">
        <f t="shared" si="14"/>
        <v>2446</v>
      </c>
      <c r="G60" s="13">
        <f t="shared" si="14"/>
        <v>2490</v>
      </c>
      <c r="H60" s="13">
        <f t="shared" si="14"/>
        <v>2381</v>
      </c>
      <c r="I60" s="13">
        <f t="shared" si="14"/>
        <v>2130</v>
      </c>
      <c r="J60" s="13">
        <f t="shared" si="14"/>
        <v>2129</v>
      </c>
      <c r="K60" s="13">
        <f t="shared" si="14"/>
        <v>1518</v>
      </c>
      <c r="L60" s="13">
        <f>SUM(L61:L62)</f>
        <v>0</v>
      </c>
      <c r="M60" s="13">
        <f t="shared" si="14"/>
        <v>0</v>
      </c>
      <c r="N60" s="13">
        <f t="shared" si="14"/>
        <v>0</v>
      </c>
      <c r="O60" s="13">
        <f>SUM(C60:N60)</f>
        <v>18982</v>
      </c>
      <c r="P60" s="41">
        <v>27653</v>
      </c>
    </row>
    <row r="61" spans="1:16" s="4" customFormat="1" x14ac:dyDescent="0.25">
      <c r="A61" s="42"/>
      <c r="B61" s="15" t="s">
        <v>36</v>
      </c>
      <c r="C61" s="78">
        <v>673</v>
      </c>
      <c r="D61" s="78">
        <v>1025</v>
      </c>
      <c r="E61" s="78">
        <v>1284</v>
      </c>
      <c r="F61" s="83">
        <v>1211</v>
      </c>
      <c r="G61" s="78">
        <v>1258</v>
      </c>
      <c r="H61" s="85">
        <v>1292</v>
      </c>
      <c r="I61" s="78">
        <v>1100</v>
      </c>
      <c r="J61" s="85">
        <v>1019</v>
      </c>
      <c r="K61" s="78">
        <v>724</v>
      </c>
      <c r="L61" s="76"/>
      <c r="M61" s="77"/>
      <c r="N61" s="78"/>
      <c r="O61" s="13">
        <f>SUM(C61:N61)</f>
        <v>9586</v>
      </c>
      <c r="P61" s="41">
        <v>13807</v>
      </c>
    </row>
    <row r="62" spans="1:16" s="4" customFormat="1" x14ac:dyDescent="0.25">
      <c r="A62" s="42"/>
      <c r="B62" s="15" t="s">
        <v>37</v>
      </c>
      <c r="C62" s="78">
        <v>647</v>
      </c>
      <c r="D62" s="78">
        <v>1072</v>
      </c>
      <c r="E62" s="78">
        <v>1187</v>
      </c>
      <c r="F62" s="83">
        <v>1235</v>
      </c>
      <c r="G62" s="78">
        <v>1232</v>
      </c>
      <c r="H62" s="85">
        <v>1089</v>
      </c>
      <c r="I62" s="78">
        <v>1030</v>
      </c>
      <c r="J62" s="85">
        <v>1110</v>
      </c>
      <c r="K62" s="78">
        <v>794</v>
      </c>
      <c r="L62" s="76"/>
      <c r="M62" s="77"/>
      <c r="N62" s="78"/>
      <c r="O62" s="18">
        <f>SUM(C62:N62)</f>
        <v>9396</v>
      </c>
      <c r="P62" s="41">
        <v>13846</v>
      </c>
    </row>
    <row r="63" spans="1:16" s="4" customFormat="1" x14ac:dyDescent="0.25">
      <c r="A63" s="26"/>
      <c r="B63" s="15"/>
      <c r="C63" s="45"/>
      <c r="D63" s="45"/>
      <c r="E63" s="45"/>
      <c r="F63" s="46"/>
      <c r="G63" s="46"/>
      <c r="H63" s="46"/>
      <c r="I63" s="46"/>
      <c r="J63" s="46"/>
      <c r="K63" s="46"/>
      <c r="L63" s="46"/>
      <c r="M63" s="46"/>
      <c r="N63" s="46"/>
      <c r="O63" s="25"/>
      <c r="P63" s="25"/>
    </row>
    <row r="64" spans="1:16" s="4" customFormat="1" x14ac:dyDescent="0.25">
      <c r="A64" s="88" t="s">
        <v>38</v>
      </c>
      <c r="B64" s="89"/>
      <c r="C64" s="47">
        <f>SUM(C65)</f>
        <v>0</v>
      </c>
      <c r="D64" s="47">
        <f>SUM(D65)</f>
        <v>0</v>
      </c>
      <c r="E64" s="47">
        <v>0</v>
      </c>
      <c r="F64" s="48">
        <v>0</v>
      </c>
      <c r="G64" s="48">
        <v>0</v>
      </c>
      <c r="H64" s="48">
        <v>0</v>
      </c>
      <c r="I64" s="48">
        <v>0</v>
      </c>
      <c r="J64" s="48">
        <v>0</v>
      </c>
      <c r="K64" s="48">
        <v>0</v>
      </c>
      <c r="L64" s="48">
        <v>0</v>
      </c>
      <c r="M64" s="48">
        <v>0</v>
      </c>
      <c r="N64" s="48">
        <v>0</v>
      </c>
      <c r="O64" s="18">
        <f>SUM(C64:N64)</f>
        <v>0</v>
      </c>
      <c r="P64" s="38">
        <v>0</v>
      </c>
    </row>
    <row r="65" spans="1:16" s="4" customFormat="1" ht="13.5" thickBot="1" x14ac:dyDescent="0.3">
      <c r="A65" s="49" t="s">
        <v>1</v>
      </c>
      <c r="B65" s="15" t="s">
        <v>39</v>
      </c>
      <c r="C65" s="45">
        <v>0</v>
      </c>
      <c r="D65" s="45">
        <v>0</v>
      </c>
      <c r="E65" s="45">
        <v>0</v>
      </c>
      <c r="F65" s="45">
        <v>0</v>
      </c>
      <c r="G65" s="45">
        <v>0</v>
      </c>
      <c r="H65" s="45">
        <v>0</v>
      </c>
      <c r="I65" s="45">
        <v>0</v>
      </c>
      <c r="J65" s="45">
        <v>0</v>
      </c>
      <c r="K65" s="45">
        <v>0</v>
      </c>
      <c r="L65" s="45"/>
      <c r="M65" s="45"/>
      <c r="N65" s="45"/>
      <c r="O65" s="18">
        <f>SUM(C65:N65)</f>
        <v>0</v>
      </c>
      <c r="P65" s="38">
        <v>0</v>
      </c>
    </row>
    <row r="66" spans="1:16" s="4" customFormat="1" x14ac:dyDescent="0.25">
      <c r="A66" s="50"/>
      <c r="B66" s="51"/>
      <c r="C66" s="52"/>
      <c r="D66" s="52"/>
      <c r="E66" s="52"/>
      <c r="F66" s="53"/>
      <c r="G66" s="53"/>
      <c r="H66" s="53"/>
      <c r="I66" s="53"/>
      <c r="J66" s="53"/>
      <c r="K66" s="53"/>
      <c r="L66" s="53"/>
      <c r="M66" s="53"/>
      <c r="N66" s="53"/>
      <c r="O66" s="52"/>
      <c r="P66" s="54"/>
    </row>
    <row r="67" spans="1:16" ht="13.5" x14ac:dyDescent="0.25">
      <c r="A67" s="88" t="s">
        <v>40</v>
      </c>
      <c r="B67" s="89"/>
      <c r="C67" s="48">
        <f t="shared" ref="C67:N67" si="15">SUM(C68:C70)</f>
        <v>0</v>
      </c>
      <c r="D67" s="48">
        <f t="shared" si="15"/>
        <v>0</v>
      </c>
      <c r="E67" s="48">
        <f t="shared" si="15"/>
        <v>0</v>
      </c>
      <c r="F67" s="48">
        <f t="shared" si="15"/>
        <v>0</v>
      </c>
      <c r="G67" s="48">
        <f t="shared" si="15"/>
        <v>0</v>
      </c>
      <c r="H67" s="48">
        <f t="shared" si="15"/>
        <v>0</v>
      </c>
      <c r="I67" s="48">
        <f t="shared" si="15"/>
        <v>0</v>
      </c>
      <c r="J67" s="48">
        <f t="shared" si="15"/>
        <v>0</v>
      </c>
      <c r="K67" s="48">
        <f t="shared" si="15"/>
        <v>0</v>
      </c>
      <c r="L67" s="48">
        <f t="shared" si="15"/>
        <v>0</v>
      </c>
      <c r="M67" s="48">
        <f t="shared" si="15"/>
        <v>0</v>
      </c>
      <c r="N67" s="48">
        <f t="shared" si="15"/>
        <v>0</v>
      </c>
      <c r="O67" s="47">
        <f t="shared" ref="O67:O70" si="16">SUM(C67:N67)</f>
        <v>0</v>
      </c>
      <c r="P67" s="55">
        <v>0</v>
      </c>
    </row>
    <row r="68" spans="1:16" ht="13.5" x14ac:dyDescent="0.25">
      <c r="A68" s="56"/>
      <c r="B68" s="57" t="s">
        <v>41</v>
      </c>
      <c r="C68" s="44">
        <v>0</v>
      </c>
      <c r="D68" s="44">
        <v>0</v>
      </c>
      <c r="E68" s="44">
        <v>0</v>
      </c>
      <c r="F68" s="44">
        <v>0</v>
      </c>
      <c r="G68" s="44">
        <v>0</v>
      </c>
      <c r="H68" s="44">
        <v>0</v>
      </c>
      <c r="I68" s="44">
        <v>0</v>
      </c>
      <c r="J68" s="44">
        <v>0</v>
      </c>
      <c r="K68" s="44">
        <v>0</v>
      </c>
      <c r="L68" s="73"/>
      <c r="M68" s="73"/>
      <c r="N68" s="73"/>
      <c r="O68" s="47">
        <f t="shared" si="16"/>
        <v>0</v>
      </c>
      <c r="P68" s="55">
        <v>0</v>
      </c>
    </row>
    <row r="69" spans="1:16" ht="13.5" x14ac:dyDescent="0.25">
      <c r="A69" s="56"/>
      <c r="B69" s="57" t="s">
        <v>42</v>
      </c>
      <c r="C69" s="43">
        <v>0</v>
      </c>
      <c r="D69" s="43">
        <v>0</v>
      </c>
      <c r="E69" s="43">
        <v>0</v>
      </c>
      <c r="F69" s="43">
        <v>0</v>
      </c>
      <c r="G69" s="43">
        <v>0</v>
      </c>
      <c r="H69" s="43">
        <v>0</v>
      </c>
      <c r="I69" s="43">
        <v>0</v>
      </c>
      <c r="J69" s="43">
        <v>0</v>
      </c>
      <c r="K69" s="43">
        <v>0</v>
      </c>
      <c r="L69" s="74"/>
      <c r="M69" s="74"/>
      <c r="N69" s="74"/>
      <c r="O69" s="47">
        <f t="shared" si="16"/>
        <v>0</v>
      </c>
      <c r="P69" s="55">
        <v>0</v>
      </c>
    </row>
    <row r="70" spans="1:16" s="5" customFormat="1" ht="14.25" thickBot="1" x14ac:dyDescent="0.3">
      <c r="A70" s="49" t="s">
        <v>1</v>
      </c>
      <c r="B70" s="58" t="s">
        <v>43</v>
      </c>
      <c r="C70" s="59">
        <v>0</v>
      </c>
      <c r="D70" s="59">
        <v>0</v>
      </c>
      <c r="E70" s="59">
        <v>0</v>
      </c>
      <c r="F70" s="59">
        <v>0</v>
      </c>
      <c r="G70" s="59">
        <v>0</v>
      </c>
      <c r="H70" s="59">
        <v>0</v>
      </c>
      <c r="I70" s="59">
        <v>0</v>
      </c>
      <c r="J70" s="59">
        <v>0</v>
      </c>
      <c r="K70" s="59">
        <v>0</v>
      </c>
      <c r="L70" s="75"/>
      <c r="M70" s="75"/>
      <c r="N70" s="75"/>
      <c r="O70" s="60">
        <f t="shared" si="16"/>
        <v>0</v>
      </c>
      <c r="P70" s="60">
        <v>0</v>
      </c>
    </row>
    <row r="71" spans="1:16" s="5" customFormat="1" ht="3" customHeight="1" x14ac:dyDescent="0.3">
      <c r="A71" s="61"/>
      <c r="B71" s="61"/>
      <c r="C71" s="61"/>
      <c r="D71" s="61"/>
      <c r="E71" s="61"/>
      <c r="F71" s="61"/>
      <c r="G71" s="61"/>
      <c r="H71" s="61"/>
      <c r="I71" s="61">
        <v>0</v>
      </c>
      <c r="J71" s="61"/>
      <c r="K71" s="61"/>
      <c r="L71" s="61"/>
      <c r="M71" s="61"/>
      <c r="N71" s="61"/>
      <c r="O71" s="61"/>
      <c r="P71" s="61"/>
    </row>
    <row r="72" spans="1:16" s="5" customFormat="1" ht="15" x14ac:dyDescent="0.3">
      <c r="A72" s="62"/>
      <c r="B72" s="63" t="s">
        <v>44</v>
      </c>
      <c r="C72" s="64"/>
      <c r="D72" s="64"/>
      <c r="E72" s="64"/>
      <c r="F72" s="64"/>
      <c r="G72" s="64"/>
      <c r="H72" s="64"/>
      <c r="I72" s="64"/>
      <c r="J72" s="64"/>
      <c r="K72" s="64"/>
      <c r="L72" s="64"/>
      <c r="M72" s="64"/>
      <c r="N72" s="64"/>
      <c r="O72" s="62"/>
      <c r="P72" s="62"/>
    </row>
    <row r="73" spans="1:16" s="5" customFormat="1" ht="15" x14ac:dyDescent="0.3">
      <c r="A73" s="62"/>
      <c r="B73" s="63" t="s">
        <v>45</v>
      </c>
      <c r="C73" s="64"/>
      <c r="D73" s="64"/>
      <c r="E73" s="64"/>
      <c r="F73" s="64"/>
      <c r="G73" s="64"/>
      <c r="H73" s="64"/>
      <c r="I73" s="64"/>
      <c r="J73" s="64"/>
      <c r="K73" s="64"/>
      <c r="L73" s="64"/>
      <c r="M73" s="64"/>
      <c r="N73" s="64"/>
      <c r="O73" s="62"/>
      <c r="P73" s="62"/>
    </row>
    <row r="74" spans="1:16" ht="15" x14ac:dyDescent="0.3">
      <c r="A74" s="62"/>
      <c r="B74" s="63" t="s">
        <v>46</v>
      </c>
      <c r="C74" s="64"/>
      <c r="D74" s="64"/>
      <c r="E74" s="64"/>
      <c r="F74" s="64"/>
      <c r="G74" s="64"/>
      <c r="H74" s="64"/>
      <c r="I74" s="64"/>
      <c r="J74" s="64"/>
      <c r="K74" s="64"/>
      <c r="L74" s="64"/>
      <c r="M74" s="64"/>
      <c r="N74" s="64"/>
      <c r="O74" s="62"/>
      <c r="P74" s="62"/>
    </row>
    <row r="75" spans="1:16" ht="15" x14ac:dyDescent="0.3">
      <c r="A75" s="62"/>
      <c r="B75" s="63"/>
      <c r="C75" s="64"/>
      <c r="D75" s="64"/>
      <c r="E75" s="64"/>
      <c r="F75" s="64"/>
      <c r="G75" s="64"/>
      <c r="H75" s="64"/>
      <c r="I75" s="64"/>
      <c r="J75" s="64"/>
      <c r="K75" s="64"/>
      <c r="L75" s="64"/>
      <c r="M75" s="64"/>
      <c r="N75" s="64"/>
      <c r="O75" s="62"/>
      <c r="P75" s="62"/>
    </row>
    <row r="76" spans="1:16" ht="15" x14ac:dyDescent="0.3">
      <c r="A76" s="62"/>
      <c r="B76" s="63" t="s">
        <v>50</v>
      </c>
      <c r="C76" s="62"/>
      <c r="D76" s="62"/>
      <c r="E76" s="62"/>
      <c r="F76" s="62"/>
      <c r="G76" s="62"/>
      <c r="H76" s="62"/>
      <c r="I76" s="62"/>
      <c r="J76" s="62"/>
      <c r="K76" s="62"/>
      <c r="L76" s="62"/>
      <c r="M76" s="62"/>
      <c r="N76" s="62"/>
      <c r="O76" s="62"/>
      <c r="P76" s="62"/>
    </row>
    <row r="77" spans="1:16" ht="15" x14ac:dyDescent="0.3">
      <c r="A77" s="62"/>
      <c r="B77" s="63" t="s">
        <v>51</v>
      </c>
      <c r="C77" s="62"/>
      <c r="D77" s="62"/>
      <c r="E77" s="62"/>
      <c r="F77" s="62"/>
      <c r="G77" s="62"/>
      <c r="H77" s="62"/>
      <c r="I77" s="62"/>
      <c r="J77" s="62"/>
      <c r="K77" s="62"/>
      <c r="L77" s="62"/>
      <c r="M77" s="62"/>
      <c r="N77" s="62"/>
      <c r="O77" s="62"/>
      <c r="P77" s="62"/>
    </row>
    <row r="79" spans="1:16" x14ac:dyDescent="0.2">
      <c r="C79" s="6"/>
      <c r="D79" s="6"/>
      <c r="E79" s="6"/>
      <c r="F79" s="6"/>
      <c r="G79" s="6"/>
      <c r="H79" s="6"/>
      <c r="I79" s="6"/>
    </row>
    <row r="81" spans="3:14" x14ac:dyDescent="0.2">
      <c r="C81" s="6"/>
      <c r="D81" s="6"/>
      <c r="E81" s="6"/>
      <c r="F81" s="6"/>
      <c r="G81" s="6"/>
      <c r="H81" s="6"/>
    </row>
    <row r="83" spans="3:14" x14ac:dyDescent="0.2">
      <c r="C83" s="6"/>
      <c r="D83" s="6"/>
      <c r="E83" s="6"/>
      <c r="F83" s="6"/>
      <c r="G83" s="6"/>
      <c r="H83" s="6"/>
      <c r="I83" s="6"/>
      <c r="J83" s="6"/>
      <c r="K83" s="6"/>
      <c r="L83" s="6"/>
      <c r="M83" s="6"/>
      <c r="N83" s="6"/>
    </row>
  </sheetData>
  <mergeCells count="10">
    <mergeCell ref="A8:P8"/>
    <mergeCell ref="A56:B56"/>
    <mergeCell ref="A60:B60"/>
    <mergeCell ref="A64:B64"/>
    <mergeCell ref="A67:B67"/>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ignoredErrors>
    <ignoredError sqref="N30 F30 I67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2024-10-16T16:41:46Z</dcterms:modified>
</cp:coreProperties>
</file>