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septiembre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workbook>
</file>

<file path=xl/calcChain.xml><?xml version="1.0" encoding="utf-8"?>
<calcChain xmlns="http://schemas.openxmlformats.org/spreadsheetml/2006/main">
  <c r="J93" i="179" l="1"/>
  <c r="I93" i="179" l="1"/>
  <c r="I89" i="179"/>
  <c r="I88" i="179"/>
  <c r="I85" i="179"/>
  <c r="I84" i="179"/>
  <c r="H91" i="179" l="1"/>
  <c r="H89" i="179"/>
  <c r="H88" i="179"/>
  <c r="H86" i="179"/>
  <c r="H85" i="179"/>
  <c r="H81" i="179"/>
  <c r="G91" i="179" l="1"/>
  <c r="G88" i="179"/>
  <c r="G86" i="179" s="1"/>
  <c r="G85" i="179"/>
  <c r="G81" i="179"/>
  <c r="E68" i="179" l="1"/>
  <c r="E50" i="179"/>
  <c r="E91" i="179" l="1"/>
  <c r="F91" i="179"/>
  <c r="I91" i="179"/>
  <c r="J91" i="179"/>
  <c r="K91" i="179"/>
  <c r="L91" i="179"/>
  <c r="M91" i="179"/>
  <c r="N91" i="179"/>
  <c r="E86" i="179"/>
  <c r="F86" i="179"/>
  <c r="I86" i="179"/>
  <c r="J86" i="179"/>
  <c r="K86" i="179"/>
  <c r="L86" i="179"/>
  <c r="M86" i="179"/>
  <c r="N86" i="179"/>
  <c r="E81" i="179"/>
  <c r="F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 ref="F14" authorId="0" shapeId="0">
      <text>
        <r>
          <rPr>
            <b/>
            <sz val="9"/>
            <color indexed="81"/>
            <rFont val="Tahoma"/>
            <family val="2"/>
          </rPr>
          <t>GUADALUPE PEREZ JIMENEZ:</t>
        </r>
        <r>
          <rPr>
            <sz val="9"/>
            <color indexed="81"/>
            <rFont val="Tahoma"/>
            <family val="2"/>
          </rPr>
          <t xml:space="preserve">
Cabotaje de Salida.
222,898 tons.
Altura exportación 40,065 tons operadas por el VALLEBLU, destino HOUSTON.
Altura importación 74,607 tons, procedencia de la carga Houston Texas USA.</t>
        </r>
      </text>
    </comment>
    <comment ref="G14" authorId="0" shapeId="0">
      <text>
        <r>
          <rPr>
            <b/>
            <sz val="9"/>
            <color indexed="81"/>
            <rFont val="Tahoma"/>
            <family val="2"/>
          </rPr>
          <t>GUADALUPE PEREZ JIMENEZ:</t>
        </r>
        <r>
          <rPr>
            <sz val="9"/>
            <color indexed="81"/>
            <rFont val="Tahoma"/>
            <family val="2"/>
          </rPr>
          <t xml:space="preserve">
Cabotaje de Salida.
255,055 tons.
Cabotaje de Entrada.
9,548 tons.
Altura importación 13,488 tons, procedencia de la carga Houston Texas USA.</t>
        </r>
      </text>
    </comment>
    <comment ref="H14" authorId="0" shapeId="0">
      <text>
        <r>
          <rPr>
            <b/>
            <sz val="9"/>
            <color indexed="81"/>
            <rFont val="Tahoma"/>
            <family val="2"/>
          </rPr>
          <t>GUADALUPE PEREZ JIMENEZ:</t>
        </r>
        <r>
          <rPr>
            <sz val="9"/>
            <color indexed="81"/>
            <rFont val="Tahoma"/>
            <family val="2"/>
          </rPr>
          <t xml:space="preserve">
Cabotaje de Salida.
426,319 tons.
Cabotaje de Entrada.
2,422 tons.
Altura importación 11,761 tons, procedencia de la carga Houston Texas USA.</t>
        </r>
      </text>
    </comment>
    <comment ref="I14" authorId="0" shapeId="0">
      <text>
        <r>
          <rPr>
            <b/>
            <sz val="9"/>
            <color indexed="81"/>
            <rFont val="Tahoma"/>
            <family val="2"/>
          </rPr>
          <t>GUADALUPE PEREZ JIMENEZ:</t>
        </r>
        <r>
          <rPr>
            <sz val="9"/>
            <color indexed="81"/>
            <rFont val="Tahoma"/>
            <family val="2"/>
          </rPr>
          <t xml:space="preserve">
Cabotaje de Salida.
484,177 tons.
Altura importación 46,960 tons, procedencia de la carga Houston Texas USA.</t>
        </r>
      </text>
    </comment>
    <comment ref="J14" authorId="0" shapeId="0">
      <text>
        <r>
          <rPr>
            <b/>
            <sz val="9"/>
            <color indexed="81"/>
            <rFont val="Tahoma"/>
            <family val="2"/>
          </rPr>
          <t>GUADALUPE PEREZ JIMENEZ:</t>
        </r>
        <r>
          <rPr>
            <sz val="9"/>
            <color indexed="81"/>
            <rFont val="Tahoma"/>
            <family val="2"/>
          </rPr>
          <t xml:space="preserve">
Cabotaje de Salida.
266,783 tons.
Altura importación 25,859 tons, procedencia de la carga Houston Texas USA.</t>
        </r>
      </text>
    </comment>
    <comment ref="K14" authorId="0" shapeId="0">
      <text>
        <r>
          <rPr>
            <b/>
            <sz val="9"/>
            <color indexed="81"/>
            <rFont val="Tahoma"/>
            <family val="2"/>
          </rPr>
          <t>GUADALUPE PEREZ JIMENEZ:</t>
        </r>
        <r>
          <rPr>
            <sz val="9"/>
            <color indexed="81"/>
            <rFont val="Tahoma"/>
            <family val="2"/>
          </rPr>
          <t xml:space="preserve">
Cabotaje de Salida.
465,569 tons.
Altura importación 23,693 tons, procedencia de la carga Houston Texas USA.</t>
        </r>
      </text>
    </comment>
    <comment ref="F49" authorId="0" shapeId="0">
      <text>
        <r>
          <rPr>
            <b/>
            <sz val="9"/>
            <color indexed="81"/>
            <rFont val="Tahoma"/>
            <family val="2"/>
          </rPr>
          <t>GUADALUPE PEREZ JIMENEZ:</t>
        </r>
        <r>
          <rPr>
            <sz val="9"/>
            <color indexed="81"/>
            <rFont val="Tahoma"/>
            <family val="2"/>
          </rPr>
          <t xml:space="preserve">
CORERSPONDE A LA IMPORTACIÓN DE 34 CONTENEDORES (6 DE 20 PIES Y 28 DE 40 PIES (541 TONS).</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<sst xmlns="http://schemas.openxmlformats.org/spreadsheetml/2006/main" count="193" uniqueCount="74">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</sst>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82">
    <xf numFmtId="0" fontId="0" fillId="0" borderId="0"/>
    <xf numFmtId="164" fontId="3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6" fillId="0" borderId="0"/>
    <xf numFmtId="0" fontId="38" fillId="0" borderId="0"/>
    <xf numFmtId="0" fontId="39" fillId="0" borderId="0"/>
    <xf numFmtId="0" fontId="36" fillId="0" borderId="0"/>
    <xf numFmtId="0" fontId="40" fillId="0" borderId="0"/>
    <xf numFmtId="9" fontId="38"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0" fontId="35" fillId="0" borderId="0"/>
    <xf numFmtId="43" fontId="35" fillId="0" borderId="0" applyFont="0" applyFill="0" applyBorder="0" applyAlignment="0" applyProtection="0"/>
    <xf numFmtId="43" fontId="37"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10">
    <xf numFmtId="0" fontId="0" fillId="0" borderId="0" xfId="0"/>
    <xf numFmtId="0" fontId="43" fillId="0" borderId="6" xfId="11" applyFont="1" applyFill="1" applyBorder="1"/>
    <xf numFmtId="0" fontId="45" fillId="0" borderId="0" xfId="11" applyFont="1"/>
    <xf numFmtId="0" fontId="46" fillId="0" borderId="0" xfId="11" applyFont="1"/>
    <xf numFmtId="0" fontId="50" fillId="0" borderId="0" xfId="11" applyFont="1"/>
    <xf numFmtId="0" fontId="50" fillId="0" borderId="0" xfId="11" applyFont="1" applyFill="1"/>
    <xf numFmtId="0" fontId="47" fillId="3" borderId="1" xfId="11" applyFont="1" applyFill="1" applyBorder="1"/>
    <xf numFmtId="0" fontId="47" fillId="3" borderId="2" xfId="11" applyFont="1" applyFill="1" applyBorder="1" applyAlignment="1">
      <alignment horizontal="center"/>
    </xf>
    <xf numFmtId="0" fontId="47" fillId="3" borderId="3" xfId="11" applyFont="1" applyFill="1" applyBorder="1" applyAlignment="1">
      <alignment horizontal="center"/>
    </xf>
    <xf numFmtId="0" fontId="43" fillId="0" borderId="4" xfId="11" applyFont="1" applyBorder="1"/>
    <xf numFmtId="4" fontId="45" fillId="0" borderId="27" xfId="11" applyNumberFormat="1" applyFont="1" applyFill="1" applyBorder="1"/>
    <xf numFmtId="4" fontId="45" fillId="0" borderId="24" xfId="11" applyNumberFormat="1" applyFont="1" applyFill="1" applyBorder="1"/>
    <xf numFmtId="4" fontId="45" fillId="0" borderId="25" xfId="11" applyNumberFormat="1" applyFont="1" applyFill="1" applyBorder="1"/>
    <xf numFmtId="4" fontId="45" fillId="0" borderId="26" xfId="11" applyNumberFormat="1" applyFont="1" applyFill="1" applyBorder="1"/>
    <xf numFmtId="4" fontId="49" fillId="2" borderId="13" xfId="11" applyNumberFormat="1" applyFont="1" applyFill="1" applyBorder="1"/>
    <xf numFmtId="3" fontId="50" fillId="0" borderId="0" xfId="11" applyNumberFormat="1" applyFont="1" applyFill="1" applyBorder="1"/>
    <xf numFmtId="4" fontId="50" fillId="0" borderId="0" xfId="11" applyNumberFormat="1" applyFont="1"/>
    <xf numFmtId="0" fontId="43" fillId="0" borderId="6" xfId="11" applyFont="1" applyBorder="1"/>
    <xf numFmtId="3" fontId="51" fillId="0" borderId="0" xfId="11" applyNumberFormat="1" applyFont="1" applyFill="1" applyBorder="1"/>
    <xf numFmtId="4" fontId="48" fillId="0" borderId="0" xfId="11" applyNumberFormat="1" applyFont="1"/>
    <xf numFmtId="0" fontId="49" fillId="2" borderId="8" xfId="11" applyFont="1" applyFill="1" applyBorder="1"/>
    <xf numFmtId="4" fontId="49" fillId="2" borderId="10" xfId="11" applyNumberFormat="1" applyFont="1" applyFill="1" applyBorder="1"/>
    <xf numFmtId="4" fontId="49" fillId="2" borderId="23" xfId="11" applyNumberFormat="1" applyFont="1" applyFill="1" applyBorder="1"/>
    <xf numFmtId="0" fontId="48" fillId="0" borderId="0" xfId="11" applyFont="1"/>
    <xf numFmtId="0" fontId="52" fillId="0" borderId="0" xfId="11" applyFont="1"/>
    <xf numFmtId="4" fontId="53" fillId="0" borderId="0" xfId="11" applyNumberFormat="1" applyFont="1"/>
    <xf numFmtId="4" fontId="45" fillId="0" borderId="0" xfId="11" applyNumberFormat="1" applyFont="1"/>
    <xf numFmtId="4" fontId="50" fillId="0" borderId="0" xfId="0" applyNumberFormat="1" applyFont="1"/>
    <xf numFmtId="4" fontId="53" fillId="0" borderId="0" xfId="11" applyNumberFormat="1" applyFont="1" applyAlignment="1">
      <alignment horizontal="right"/>
    </xf>
    <xf numFmtId="4" fontId="45" fillId="0" borderId="0" xfId="11" applyNumberFormat="1" applyFont="1" applyAlignment="1">
      <alignment horizontal="right"/>
    </xf>
    <xf numFmtId="4" fontId="50" fillId="0" borderId="0" xfId="0" applyNumberFormat="1" applyFont="1" applyAlignment="1">
      <alignment horizontal="right"/>
    </xf>
    <xf numFmtId="167" fontId="50" fillId="0" borderId="0" xfId="11" applyNumberFormat="1" applyFont="1"/>
    <xf numFmtId="0" fontId="54" fillId="0" borderId="0" xfId="11" applyFont="1"/>
    <xf numFmtId="0" fontId="53" fillId="0" borderId="0" xfId="11" applyFont="1"/>
    <xf numFmtId="0" fontId="47" fillId="3" borderId="17" xfId="11" applyFont="1" applyFill="1" applyBorder="1"/>
    <xf numFmtId="0" fontId="47" fillId="3" borderId="18" xfId="11" applyFont="1" applyFill="1" applyBorder="1" applyAlignment="1">
      <alignment horizontal="center"/>
    </xf>
    <xf numFmtId="0" fontId="47" fillId="3" borderId="19" xfId="11" applyFont="1" applyFill="1" applyBorder="1" applyAlignment="1">
      <alignment horizontal="center"/>
    </xf>
    <xf numFmtId="0" fontId="43" fillId="0" borderId="6" xfId="11" applyFont="1" applyFill="1" applyBorder="1" applyAlignment="1">
      <alignment horizontal="left" vertical="center" wrapText="1"/>
    </xf>
    <xf numFmtId="4" fontId="43" fillId="0" borderId="27" xfId="11" applyNumberFormat="1" applyFont="1" applyFill="1" applyBorder="1" applyAlignment="1">
      <alignment horizontal="right"/>
    </xf>
    <xf numFmtId="4" fontId="43" fillId="0" borderId="24" xfId="11" applyNumberFormat="1" applyFont="1" applyFill="1" applyBorder="1" applyAlignment="1">
      <alignment horizontal="right"/>
    </xf>
    <xf numFmtId="3" fontId="43" fillId="0" borderId="25" xfId="11" applyNumberFormat="1" applyFont="1" applyFill="1" applyBorder="1" applyAlignment="1">
      <alignment horizontal="right"/>
    </xf>
    <xf numFmtId="4" fontId="55" fillId="2" borderId="12" xfId="11" applyNumberFormat="1" applyFont="1" applyFill="1" applyBorder="1" applyAlignment="1">
      <alignment horizontal="right"/>
    </xf>
    <xf numFmtId="0" fontId="43" fillId="0" borderId="0" xfId="11" applyFont="1"/>
    <xf numFmtId="0" fontId="55" fillId="2" borderId="8" xfId="11" applyFont="1" applyFill="1" applyBorder="1"/>
    <xf numFmtId="4" fontId="55" fillId="2" borderId="23" xfId="11" applyNumberFormat="1" applyFont="1" applyFill="1" applyBorder="1" applyAlignment="1">
      <alignment horizontal="right"/>
    </xf>
    <xf numFmtId="0" fontId="56" fillId="0" borderId="0" xfId="11" applyFont="1"/>
    <xf numFmtId="0" fontId="53" fillId="0" borderId="0" xfId="11" applyFont="1" applyFill="1"/>
    <xf numFmtId="0" fontId="47" fillId="3" borderId="14" xfId="11" applyFont="1" applyFill="1" applyBorder="1"/>
    <xf numFmtId="0" fontId="47" fillId="3" borderId="15" xfId="11" applyFont="1" applyFill="1" applyBorder="1" applyAlignment="1">
      <alignment horizontal="center"/>
    </xf>
    <xf numFmtId="0" fontId="47" fillId="3" borderId="13" xfId="11" applyFont="1" applyFill="1" applyBorder="1" applyAlignment="1">
      <alignment horizontal="center"/>
    </xf>
    <xf numFmtId="0" fontId="43" fillId="0" borderId="6" xfId="11" applyFont="1" applyFill="1" applyBorder="1" applyAlignment="1">
      <alignment horizontal="justify" vertical="top" wrapText="1"/>
    </xf>
    <xf numFmtId="3" fontId="45" fillId="0" borderId="7" xfId="11" applyNumberFormat="1" applyFont="1" applyFill="1" applyBorder="1"/>
    <xf numFmtId="3" fontId="45" fillId="0" borderId="24" xfId="11" applyNumberFormat="1" applyFont="1" applyFill="1" applyBorder="1"/>
    <xf numFmtId="4" fontId="55" fillId="2" borderId="12" xfId="11" applyNumberFormat="1" applyFont="1" applyFill="1" applyBorder="1"/>
    <xf numFmtId="165" fontId="50" fillId="0" borderId="0" xfId="11" applyNumberFormat="1" applyFont="1" applyFill="1"/>
    <xf numFmtId="0" fontId="43" fillId="0" borderId="6" xfId="11" applyFont="1" applyFill="1" applyBorder="1" applyAlignment="1">
      <alignment wrapText="1"/>
    </xf>
    <xf numFmtId="3" fontId="57" fillId="0" borderId="0" xfId="0" applyNumberFormat="1" applyFont="1"/>
    <xf numFmtId="3" fontId="53" fillId="0" borderId="0" xfId="11" applyNumberFormat="1" applyFont="1"/>
    <xf numFmtId="0" fontId="57" fillId="0" borderId="0" xfId="11" applyFont="1"/>
    <xf numFmtId="168" fontId="43" fillId="0" borderId="25" xfId="11" applyNumberFormat="1" applyFont="1" applyFill="1" applyBorder="1" applyAlignment="1">
      <alignment horizontal="right"/>
    </xf>
    <xf numFmtId="4" fontId="43" fillId="0" borderId="25" xfId="11" applyNumberFormat="1" applyFont="1" applyFill="1" applyBorder="1" applyAlignment="1">
      <alignment horizontal="right"/>
    </xf>
    <xf numFmtId="4" fontId="55" fillId="2" borderId="10" xfId="11" applyNumberFormat="1" applyFont="1" applyFill="1" applyBorder="1" applyAlignment="1">
      <alignment horizontal="right"/>
    </xf>
    <xf numFmtId="4" fontId="43" fillId="0" borderId="24" xfId="11" applyNumberFormat="1" applyFont="1" applyFill="1" applyBorder="1" applyAlignment="1">
      <alignment horizontal="right" wrapText="1"/>
    </xf>
    <xf numFmtId="4" fontId="43" fillId="0" borderId="25" xfId="11" applyNumberFormat="1" applyFont="1" applyFill="1" applyBorder="1" applyAlignment="1">
      <alignment horizontal="right" wrapText="1"/>
    </xf>
    <xf numFmtId="4" fontId="55" fillId="2" borderId="7" xfId="11" applyNumberFormat="1" applyFont="1" applyFill="1" applyBorder="1" applyAlignment="1">
      <alignment horizontal="right"/>
    </xf>
    <xf numFmtId="3" fontId="50" fillId="0" borderId="0" xfId="11" applyNumberFormat="1" applyFont="1"/>
    <xf numFmtId="0" fontId="43" fillId="0" borderId="6" xfId="11" applyFont="1" applyFill="1" applyBorder="1" applyAlignment="1">
      <alignment horizontal="left" vertical="center"/>
    </xf>
    <xf numFmtId="0" fontId="46" fillId="0" borderId="0" xfId="11" applyFont="1" applyAlignment="1"/>
    <xf numFmtId="0" fontId="43" fillId="0" borderId="7" xfId="11" applyFont="1" applyFill="1" applyBorder="1"/>
    <xf numFmtId="4" fontId="43" fillId="0" borderId="5" xfId="11" applyNumberFormat="1" applyFont="1" applyFill="1" applyBorder="1" applyAlignment="1">
      <alignment horizontal="right"/>
    </xf>
    <xf numFmtId="0" fontId="43" fillId="0" borderId="7" xfId="11" applyFont="1" applyFill="1" applyBorder="1" applyAlignment="1">
      <alignment wrapText="1"/>
    </xf>
    <xf numFmtId="0" fontId="43" fillId="0" borderId="4" xfId="11" applyFont="1" applyFill="1" applyBorder="1"/>
    <xf numFmtId="0" fontId="55" fillId="0" borderId="6" xfId="11" applyFont="1" applyFill="1" applyBorder="1"/>
    <xf numFmtId="4" fontId="55" fillId="0" borderId="7" xfId="11" applyNumberFormat="1" applyFont="1" applyFill="1" applyBorder="1" applyAlignment="1">
      <alignment horizontal="right"/>
    </xf>
    <xf numFmtId="0" fontId="43" fillId="0" borderId="16" xfId="11" applyFont="1" applyFill="1" applyBorder="1"/>
    <xf numFmtId="4" fontId="43" fillId="0" borderId="7" xfId="11" applyNumberFormat="1" applyFont="1" applyFill="1" applyBorder="1" applyAlignment="1">
      <alignment horizontal="right"/>
    </xf>
    <xf numFmtId="168" fontId="55" fillId="2" borderId="10" xfId="11" applyNumberFormat="1" applyFont="1" applyFill="1" applyBorder="1" applyAlignment="1">
      <alignment horizontal="right"/>
    </xf>
    <xf numFmtId="4" fontId="58" fillId="0" borderId="0" xfId="0" applyNumberFormat="1" applyFont="1"/>
    <xf numFmtId="0" fontId="55" fillId="0" borderId="0" xfId="11" applyFont="1"/>
    <xf numFmtId="0" fontId="43" fillId="0" borderId="24" xfId="11" applyFont="1" applyFill="1" applyBorder="1"/>
    <xf numFmtId="4" fontId="43" fillId="0" borderId="5" xfId="11" applyNumberFormat="1" applyFont="1" applyFill="1" applyBorder="1" applyAlignment="1">
      <alignment horizontal="right" vertical="center"/>
    </xf>
    <xf numFmtId="0" fontId="43" fillId="0" borderId="11" xfId="11" applyFont="1" applyFill="1" applyBorder="1"/>
    <xf numFmtId="4" fontId="43" fillId="0" borderId="20" xfId="11" applyNumberFormat="1" applyFont="1" applyFill="1" applyBorder="1" applyAlignment="1">
      <alignment horizontal="right"/>
    </xf>
    <xf numFmtId="0" fontId="55" fillId="0" borderId="16" xfId="11" applyFont="1" applyFill="1" applyBorder="1"/>
    <xf numFmtId="4" fontId="55" fillId="0" borderId="5" xfId="11" applyNumberFormat="1" applyFont="1" applyFill="1" applyBorder="1" applyAlignment="1">
      <alignment horizontal="right"/>
    </xf>
    <xf numFmtId="1" fontId="50" fillId="0" borderId="0" xfId="11" applyNumberFormat="1" applyFont="1"/>
    <xf numFmtId="1" fontId="50" fillId="0" borderId="0" xfId="13" applyNumberFormat="1" applyFont="1"/>
    <xf numFmtId="4" fontId="43" fillId="0" borderId="9" xfId="11" applyNumberFormat="1" applyFont="1" applyFill="1" applyBorder="1" applyAlignment="1">
      <alignment horizontal="right"/>
    </xf>
    <xf numFmtId="4" fontId="43" fillId="0" borderId="22" xfId="11" applyNumberFormat="1" applyFont="1" applyFill="1" applyBorder="1" applyAlignment="1">
      <alignment horizontal="right"/>
    </xf>
    <xf numFmtId="9" fontId="50" fillId="0" borderId="0" xfId="13" applyFont="1"/>
    <xf numFmtId="3" fontId="55" fillId="2" borderId="10" xfId="11" applyNumberFormat="1" applyFont="1" applyFill="1" applyBorder="1" applyAlignment="1">
      <alignment horizontal="right"/>
    </xf>
    <xf numFmtId="4" fontId="55" fillId="2" borderId="21" xfId="11" applyNumberFormat="1" applyFont="1" applyFill="1" applyBorder="1" applyAlignment="1">
      <alignment horizontal="right"/>
    </xf>
    <xf numFmtId="4" fontId="55" fillId="2" borderId="7" xfId="11" applyNumberFormat="1" applyFont="1" applyFill="1" applyBorder="1" applyAlignment="1">
      <alignment horizontal="right" vertical="center"/>
    </xf>
    <xf numFmtId="4" fontId="43" fillId="0" borderId="0" xfId="11" applyNumberFormat="1" applyFont="1"/>
    <xf numFmtId="166" fontId="43" fillId="0" borderId="0" xfId="11" applyNumberFormat="1" applyFont="1"/>
    <xf numFmtId="0" fontId="55" fillId="0" borderId="27" xfId="11" applyFont="1" applyBorder="1"/>
    <xf numFmtId="0" fontId="43" fillId="0" borderId="27" xfId="0" applyFont="1" applyBorder="1"/>
    <xf numFmtId="3" fontId="43" fillId="0" borderId="7" xfId="11" applyNumberFormat="1" applyFont="1" applyFill="1" applyBorder="1" applyAlignment="1">
      <alignment horizontal="right"/>
    </xf>
    <xf numFmtId="3" fontId="43" fillId="0" borderId="24" xfId="11" applyNumberFormat="1" applyFont="1" applyFill="1" applyBorder="1" applyAlignment="1">
      <alignment horizontal="right"/>
    </xf>
    <xf numFmtId="3" fontId="43" fillId="4" borderId="24" xfId="11" applyNumberFormat="1" applyFont="1" applyFill="1" applyBorder="1" applyAlignment="1">
      <alignment horizontal="right"/>
    </xf>
    <xf numFmtId="3" fontId="43" fillId="4" borderId="25" xfId="11" applyNumberFormat="1" applyFont="1" applyFill="1" applyBorder="1" applyAlignment="1">
      <alignment horizontal="right"/>
    </xf>
    <xf numFmtId="3" fontId="55" fillId="2" borderId="7" xfId="11" applyNumberFormat="1" applyFont="1" applyFill="1" applyBorder="1" applyAlignment="1">
      <alignment horizontal="right"/>
    </xf>
    <xf numFmtId="4" fontId="43" fillId="0" borderId="0" xfId="0" applyNumberFormat="1" applyFont="1"/>
    <xf numFmtId="4" fontId="55" fillId="0" borderId="0" xfId="11" applyNumberFormat="1" applyFont="1"/>
    <xf numFmtId="3" fontId="55" fillId="2" borderId="10" xfId="11" applyNumberFormat="1" applyFont="1" applyFill="1" applyBorder="1" applyAlignment="1">
      <alignment horizontal="right" vertical="center"/>
    </xf>
    <xf numFmtId="4" fontId="55" fillId="2" borderId="21" xfId="11" applyNumberFormat="1" applyFont="1" applyFill="1" applyBorder="1" applyAlignment="1">
      <alignment horizontal="right" vertical="center"/>
    </xf>
    <xf numFmtId="4" fontId="43" fillId="0" borderId="24" xfId="11" applyNumberFormat="1" applyFont="1" applyFill="1" applyBorder="1" applyAlignment="1"/>
    <xf numFmtId="4" fontId="55" fillId="2" borderId="27" xfId="11" applyNumberFormat="1" applyFont="1" applyFill="1" applyBorder="1" applyAlignment="1">
      <alignment horizontal="right"/>
    </xf>
    <xf numFmtId="0" fontId="44" fillId="0" borderId="0" xfId="11" applyFont="1" applyAlignment="1">
      <alignment horizontal="center" vertical="center" wrapText="1"/>
    </xf>
    <xf numFmtId="0" fontId="44" fillId="0" borderId="0" xfId="11" applyFont="1" applyAlignment="1">
      <alignment horizontal="center" wrapText="1"/>
    </xf>
  </cellXfs>
  <cellStyles count="82">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31" xfId="72"/>
    <cellStyle name="Millares 32" xfId="75"/>
    <cellStyle name="Millares 33" xfId="77"/>
    <cellStyle name="Millares 34" xfId="79"/>
    <cellStyle name="Millares 35" xfId="81"/>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36" xfId="71"/>
    <cellStyle name="Normal 37" xfId="74"/>
    <cellStyle name="Normal 38" xfId="76"/>
    <cellStyle name="Normal 39" xfId="78"/>
    <cellStyle name="Normal 4" xfId="8"/>
    <cellStyle name="Normal 40" xfId="80"/>
    <cellStyle name="Normal 5" xfId="9"/>
    <cellStyle name="Normal 6" xfId="11"/>
    <cellStyle name="Normal 7" xfId="14"/>
    <cellStyle name="Normal 8" xfId="17"/>
    <cellStyle name="Normal 8 2" xfId="73"/>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24849</xdr:colOff>
      <xdr:row>23</xdr:row>
      <xdr:rowOff>16566</xdr:rowOff>
    </xdr:from>
    <xdr:to>
      <xdr:col>10</xdr:col>
      <xdr:colOff>204849</xdr:colOff>
      <xdr:row>23</xdr:row>
      <xdr:rowOff>196566</xdr:rowOff>
    </xdr:to>
    <xdr:sp macro="" textlink="">
      <xdr:nvSpPr>
        <xdr:cNvPr id="12" name="CuadroTexto 11"/>
        <xdr:cNvSpPr txBox="1"/>
      </xdr:nvSpPr>
      <xdr:spPr>
        <a:xfrm>
          <a:off x="7967871" y="5102088"/>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0">
        <v>694207</v>
      </c>
      <c r="G4" s="10">
        <v>804040</v>
      </c>
      <c r="H4" s="10">
        <v>149169</v>
      </c>
      <c r="I4" s="10">
        <v>520725</v>
      </c>
      <c r="J4" s="10">
        <v>330896</v>
      </c>
      <c r="K4" s="10">
        <v>478887</v>
      </c>
      <c r="L4" s="11"/>
      <c r="M4" s="12"/>
      <c r="N4" s="13"/>
      <c r="O4" s="14">
        <f>SUM(C4:N4)</f>
        <v>5330027</v>
      </c>
      <c r="P4" s="15"/>
      <c r="Q4" s="16"/>
    </row>
    <row r="5" spans="2:17" s="4" customFormat="1" ht="15.75" thickBot="1" x14ac:dyDescent="0.4">
      <c r="B5" s="1" t="s">
        <v>16</v>
      </c>
      <c r="C5" s="10">
        <v>0</v>
      </c>
      <c r="D5" s="10">
        <v>0</v>
      </c>
      <c r="E5" s="10">
        <v>0</v>
      </c>
      <c r="F5" s="10">
        <v>0</v>
      </c>
      <c r="G5" s="10">
        <v>0</v>
      </c>
      <c r="H5" s="10">
        <v>0</v>
      </c>
      <c r="I5" s="10">
        <v>0</v>
      </c>
      <c r="J5" s="10">
        <v>0</v>
      </c>
      <c r="K5" s="10">
        <v>0</v>
      </c>
      <c r="L5" s="11"/>
      <c r="M5" s="12"/>
      <c r="N5" s="13"/>
      <c r="O5" s="14">
        <f>SUM(C5:N5)</f>
        <v>0</v>
      </c>
      <c r="P5" s="15"/>
      <c r="Q5" s="16"/>
    </row>
    <row r="6" spans="2:17" s="4" customFormat="1" x14ac:dyDescent="0.35">
      <c r="B6" s="17" t="s">
        <v>17</v>
      </c>
      <c r="C6" s="10">
        <v>237056</v>
      </c>
      <c r="D6" s="10">
        <v>314562</v>
      </c>
      <c r="E6" s="10">
        <v>794928</v>
      </c>
      <c r="F6" s="10">
        <v>320455</v>
      </c>
      <c r="G6" s="10">
        <v>313571</v>
      </c>
      <c r="H6" s="10">
        <v>131956</v>
      </c>
      <c r="I6" s="10">
        <v>460543</v>
      </c>
      <c r="J6" s="10">
        <v>203276</v>
      </c>
      <c r="K6" s="10">
        <v>268794</v>
      </c>
      <c r="L6" s="11"/>
      <c r="M6" s="12"/>
      <c r="N6" s="13"/>
      <c r="O6" s="14">
        <f>SUM(C6:N6)</f>
        <v>3045141</v>
      </c>
      <c r="P6" s="18"/>
      <c r="Q6" s="19"/>
    </row>
    <row r="7" spans="2:17" s="23" customFormat="1" ht="15.75" thickBot="1" x14ac:dyDescent="0.4">
      <c r="B7" s="20" t="s">
        <v>13</v>
      </c>
      <c r="C7" s="21">
        <f t="shared" ref="C7:N7" si="0">SUM(C4:C6)</f>
        <v>893884</v>
      </c>
      <c r="D7" s="21">
        <f t="shared" si="0"/>
        <v>1157757</v>
      </c>
      <c r="E7" s="21">
        <f t="shared" si="0"/>
        <v>1647008</v>
      </c>
      <c r="F7" s="21">
        <f t="shared" si="0"/>
        <v>1014662</v>
      </c>
      <c r="G7" s="21">
        <f>SUM(G4:G6)</f>
        <v>1117611</v>
      </c>
      <c r="H7" s="21">
        <f t="shared" si="0"/>
        <v>281125</v>
      </c>
      <c r="I7" s="21">
        <f>SUM(I4:I6)</f>
        <v>981268</v>
      </c>
      <c r="J7" s="21">
        <f t="shared" si="0"/>
        <v>534172</v>
      </c>
      <c r="K7" s="21">
        <f t="shared" si="0"/>
        <v>747681</v>
      </c>
      <c r="L7" s="22">
        <f t="shared" ref="L7" si="1">SUM(L4:L6)</f>
        <v>0</v>
      </c>
      <c r="M7" s="21">
        <f t="shared" si="0"/>
        <v>0</v>
      </c>
      <c r="N7" s="21">
        <f t="shared" si="0"/>
        <v>0</v>
      </c>
      <c r="O7" s="21">
        <f>SUM(C7:N7)</f>
        <v>8375168</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8">
        <v>337570</v>
      </c>
      <c r="G14" s="38">
        <v>278091</v>
      </c>
      <c r="H14" s="38">
        <v>440502</v>
      </c>
      <c r="I14" s="38">
        <v>531137</v>
      </c>
      <c r="J14" s="38">
        <v>292642</v>
      </c>
      <c r="K14" s="38">
        <v>489262</v>
      </c>
      <c r="L14" s="39"/>
      <c r="M14" s="40"/>
      <c r="N14" s="40"/>
      <c r="O14" s="41">
        <f>SUM(C14:N14)</f>
        <v>2480899</v>
      </c>
      <c r="P14" s="19"/>
      <c r="Q14" s="16"/>
    </row>
    <row r="15" spans="2:17" ht="15.75" thickBot="1" x14ac:dyDescent="0.4">
      <c r="B15" s="43" t="s">
        <v>13</v>
      </c>
      <c r="C15" s="44">
        <f t="shared" ref="C15:N15" si="2">SUM(C14:C14)</f>
        <v>40450</v>
      </c>
      <c r="D15" s="44">
        <f t="shared" si="2"/>
        <v>1106</v>
      </c>
      <c r="E15" s="44">
        <f t="shared" si="2"/>
        <v>70139</v>
      </c>
      <c r="F15" s="44">
        <f t="shared" si="2"/>
        <v>337570</v>
      </c>
      <c r="G15" s="44">
        <f t="shared" si="2"/>
        <v>278091</v>
      </c>
      <c r="H15" s="44">
        <f t="shared" si="2"/>
        <v>440502</v>
      </c>
      <c r="I15" s="44">
        <f t="shared" si="2"/>
        <v>531137</v>
      </c>
      <c r="J15" s="44">
        <f t="shared" si="2"/>
        <v>292642</v>
      </c>
      <c r="K15" s="44">
        <f t="shared" si="2"/>
        <v>489262</v>
      </c>
      <c r="L15" s="44">
        <f t="shared" si="2"/>
        <v>0</v>
      </c>
      <c r="M15" s="44">
        <f t="shared" si="2"/>
        <v>0</v>
      </c>
      <c r="N15" s="44">
        <f t="shared" si="2"/>
        <v>0</v>
      </c>
      <c r="O15" s="41">
        <f>SUM(C15:N15)</f>
        <v>2480899</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1">
        <v>165000</v>
      </c>
      <c r="G21" s="51">
        <v>165000</v>
      </c>
      <c r="H21" s="51">
        <v>165000</v>
      </c>
      <c r="I21" s="51">
        <v>165000</v>
      </c>
      <c r="J21" s="51">
        <v>165000</v>
      </c>
      <c r="K21" s="51">
        <v>165000</v>
      </c>
      <c r="L21" s="52"/>
      <c r="M21" s="52"/>
      <c r="N21" s="52"/>
      <c r="O21" s="53">
        <f>SUM(C21:N21)</f>
        <v>1485000</v>
      </c>
      <c r="P21" s="54"/>
    </row>
    <row r="22" spans="2:43" s="4" customFormat="1" ht="40.5" customHeight="1" x14ac:dyDescent="0.35">
      <c r="B22" s="50" t="s">
        <v>21</v>
      </c>
      <c r="C22" s="51">
        <v>20000</v>
      </c>
      <c r="D22" s="51">
        <v>20000</v>
      </c>
      <c r="E22" s="51">
        <v>20000</v>
      </c>
      <c r="F22" s="51">
        <v>20000</v>
      </c>
      <c r="G22" s="51">
        <v>20000</v>
      </c>
      <c r="H22" s="51">
        <v>20000</v>
      </c>
      <c r="I22" s="51">
        <v>20000</v>
      </c>
      <c r="J22" s="51">
        <v>20000</v>
      </c>
      <c r="K22" s="51">
        <v>20000</v>
      </c>
      <c r="L22" s="52"/>
      <c r="M22" s="52"/>
      <c r="N22" s="52"/>
      <c r="O22" s="53">
        <f>SUM(C22:N22)</f>
        <v>180000</v>
      </c>
      <c r="P22" s="54"/>
    </row>
    <row r="23" spans="2:43" s="4" customFormat="1" ht="45" x14ac:dyDescent="0.35">
      <c r="B23" s="55" t="s">
        <v>22</v>
      </c>
      <c r="C23" s="51">
        <v>1000</v>
      </c>
      <c r="D23" s="51">
        <v>1000</v>
      </c>
      <c r="E23" s="51">
        <v>1000</v>
      </c>
      <c r="F23" s="51">
        <v>1000</v>
      </c>
      <c r="G23" s="51">
        <v>1000</v>
      </c>
      <c r="H23" s="51">
        <v>1000</v>
      </c>
      <c r="I23" s="51">
        <v>1000</v>
      </c>
      <c r="J23" s="51">
        <v>1000</v>
      </c>
      <c r="K23" s="51">
        <v>1000</v>
      </c>
      <c r="L23" s="52"/>
      <c r="M23" s="52"/>
      <c r="N23" s="52"/>
      <c r="O23" s="53">
        <f>SUM(C23:N23)</f>
        <v>9000</v>
      </c>
      <c r="P23" s="54"/>
    </row>
    <row r="24" spans="2:43" s="4" customFormat="1" ht="15.75" thickBot="1" x14ac:dyDescent="0.4">
      <c r="B24" s="43" t="s">
        <v>13</v>
      </c>
      <c r="C24" s="21">
        <f t="shared" ref="C24:N24" si="3">SUM(C21:C23)</f>
        <v>186000</v>
      </c>
      <c r="D24" s="21">
        <f t="shared" si="3"/>
        <v>186000</v>
      </c>
      <c r="E24" s="21">
        <f>SUM(E21:E23)</f>
        <v>186000</v>
      </c>
      <c r="F24" s="21">
        <f t="shared" si="3"/>
        <v>186000</v>
      </c>
      <c r="G24" s="21">
        <f t="shared" si="3"/>
        <v>186000</v>
      </c>
      <c r="H24" s="21">
        <f>SUM(H21:H23)</f>
        <v>186000</v>
      </c>
      <c r="I24" s="21">
        <f t="shared" si="3"/>
        <v>186000</v>
      </c>
      <c r="J24" s="21">
        <f t="shared" si="3"/>
        <v>186000</v>
      </c>
      <c r="K24" s="21">
        <f t="shared" si="3"/>
        <v>186000</v>
      </c>
      <c r="L24" s="21">
        <f t="shared" si="3"/>
        <v>0</v>
      </c>
      <c r="M24" s="21">
        <f t="shared" si="3"/>
        <v>0</v>
      </c>
      <c r="N24" s="21">
        <f t="shared" si="3"/>
        <v>0</v>
      </c>
      <c r="O24" s="53">
        <f>SUM(C24:N24)</f>
        <v>1674000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106">
        <v>0</v>
      </c>
      <c r="G32" s="39">
        <v>0</v>
      </c>
      <c r="H32" s="39">
        <v>0</v>
      </c>
      <c r="I32" s="39">
        <v>0</v>
      </c>
      <c r="J32" s="39">
        <v>0</v>
      </c>
      <c r="K32" s="39">
        <v>0</v>
      </c>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v>2782</v>
      </c>
      <c r="G39" s="62">
        <v>0</v>
      </c>
      <c r="H39" s="62">
        <v>0</v>
      </c>
      <c r="I39" s="62">
        <v>0</v>
      </c>
      <c r="J39" s="62">
        <v>0</v>
      </c>
      <c r="K39" s="62">
        <v>304</v>
      </c>
      <c r="L39" s="62"/>
      <c r="M39" s="63"/>
      <c r="N39" s="63"/>
      <c r="O39" s="64">
        <f>SUM(C39:N39)</f>
        <v>3709</v>
      </c>
      <c r="P39" s="65"/>
    </row>
    <row r="40" spans="2:16" s="5" customFormat="1" ht="14.25" customHeight="1" x14ac:dyDescent="0.35">
      <c r="B40" s="1" t="s">
        <v>28</v>
      </c>
      <c r="C40" s="62">
        <v>0</v>
      </c>
      <c r="D40" s="62">
        <v>0</v>
      </c>
      <c r="E40" s="62">
        <v>0</v>
      </c>
      <c r="F40" s="62">
        <v>0</v>
      </c>
      <c r="G40" s="62">
        <v>0</v>
      </c>
      <c r="H40" s="62">
        <v>0</v>
      </c>
      <c r="I40" s="62">
        <v>0</v>
      </c>
      <c r="J40" s="62">
        <v>3900</v>
      </c>
      <c r="K40" s="62">
        <v>0</v>
      </c>
      <c r="L40" s="62"/>
      <c r="M40" s="63"/>
      <c r="N40" s="63"/>
      <c r="O40" s="64">
        <f>SUM(C40:N40)</f>
        <v>3900</v>
      </c>
    </row>
    <row r="41" spans="2:16" s="5" customFormat="1" x14ac:dyDescent="0.35">
      <c r="B41" s="1" t="s">
        <v>44</v>
      </c>
      <c r="C41" s="62">
        <v>0</v>
      </c>
      <c r="D41" s="62">
        <v>0</v>
      </c>
      <c r="E41" s="62">
        <v>0</v>
      </c>
      <c r="F41" s="62">
        <v>0</v>
      </c>
      <c r="G41" s="62">
        <v>0</v>
      </c>
      <c r="H41" s="62">
        <v>0</v>
      </c>
      <c r="I41" s="62">
        <v>0</v>
      </c>
      <c r="J41" s="62">
        <v>0</v>
      </c>
      <c r="K41" s="62">
        <v>0</v>
      </c>
      <c r="L41" s="62"/>
      <c r="M41" s="63"/>
      <c r="N41" s="63"/>
      <c r="O41" s="64">
        <f t="shared" ref="O41:O54" si="5">SUM(C41:N41)</f>
        <v>0</v>
      </c>
    </row>
    <row r="42" spans="2:16" s="67" customFormat="1" ht="17.25" x14ac:dyDescent="0.4">
      <c r="B42" s="66" t="s">
        <v>45</v>
      </c>
      <c r="C42" s="39">
        <v>21215</v>
      </c>
      <c r="D42" s="39">
        <v>0</v>
      </c>
      <c r="E42" s="39">
        <v>28557</v>
      </c>
      <c r="F42" s="39">
        <v>86762</v>
      </c>
      <c r="G42" s="39">
        <v>52726</v>
      </c>
      <c r="H42" s="39">
        <v>101747</v>
      </c>
      <c r="I42" s="39">
        <v>167597</v>
      </c>
      <c r="J42" s="39">
        <v>130125</v>
      </c>
      <c r="K42" s="39">
        <v>59650</v>
      </c>
      <c r="L42" s="62"/>
      <c r="M42" s="60"/>
      <c r="N42" s="60"/>
      <c r="O42" s="64">
        <f t="shared" si="5"/>
        <v>648379</v>
      </c>
    </row>
    <row r="43" spans="2:16" s="3" customFormat="1" ht="17.25" x14ac:dyDescent="0.4">
      <c r="B43" s="66" t="s">
        <v>46</v>
      </c>
      <c r="C43" s="39">
        <v>0</v>
      </c>
      <c r="D43" s="39">
        <v>0</v>
      </c>
      <c r="E43" s="39">
        <v>19242</v>
      </c>
      <c r="F43" s="39">
        <v>0</v>
      </c>
      <c r="G43" s="39">
        <v>0</v>
      </c>
      <c r="H43" s="39">
        <v>0</v>
      </c>
      <c r="I43" s="39">
        <v>5460</v>
      </c>
      <c r="J43" s="39">
        <v>0</v>
      </c>
      <c r="K43" s="39">
        <v>6073</v>
      </c>
      <c r="L43" s="62"/>
      <c r="M43" s="63"/>
      <c r="N43" s="63"/>
      <c r="O43" s="64">
        <f t="shared" si="5"/>
        <v>30775</v>
      </c>
    </row>
    <row r="44" spans="2:16" s="3" customFormat="1" ht="17.25" x14ac:dyDescent="0.4">
      <c r="B44" s="66" t="s">
        <v>47</v>
      </c>
      <c r="C44" s="39">
        <v>0</v>
      </c>
      <c r="D44" s="39">
        <v>0</v>
      </c>
      <c r="E44" s="39">
        <v>0</v>
      </c>
      <c r="F44" s="39">
        <v>0</v>
      </c>
      <c r="G44" s="39">
        <v>0</v>
      </c>
      <c r="H44" s="39">
        <v>0</v>
      </c>
      <c r="I44" s="39">
        <v>0</v>
      </c>
      <c r="J44" s="39">
        <v>0</v>
      </c>
      <c r="K44" s="39">
        <v>0</v>
      </c>
      <c r="L44" s="62"/>
      <c r="M44" s="63"/>
      <c r="N44" s="63"/>
      <c r="O44" s="64">
        <f t="shared" si="5"/>
        <v>0</v>
      </c>
    </row>
    <row r="45" spans="2:16" s="3" customFormat="1" ht="17.25" x14ac:dyDescent="0.4">
      <c r="B45" s="68" t="s">
        <v>43</v>
      </c>
      <c r="C45" s="69">
        <v>0</v>
      </c>
      <c r="D45" s="69">
        <v>0</v>
      </c>
      <c r="E45" s="69">
        <v>0</v>
      </c>
      <c r="F45" s="69">
        <v>0</v>
      </c>
      <c r="G45" s="69">
        <v>0</v>
      </c>
      <c r="H45" s="69">
        <v>0</v>
      </c>
      <c r="I45" s="69">
        <v>0</v>
      </c>
      <c r="J45" s="69">
        <v>0</v>
      </c>
      <c r="K45" s="69">
        <v>0</v>
      </c>
      <c r="L45" s="62"/>
      <c r="M45" s="63"/>
      <c r="N45" s="63"/>
      <c r="O45" s="64">
        <f t="shared" si="5"/>
        <v>0</v>
      </c>
    </row>
    <row r="46" spans="2:16" s="3" customFormat="1" ht="17.25" x14ac:dyDescent="0.4">
      <c r="B46" s="70" t="s">
        <v>41</v>
      </c>
      <c r="C46" s="69">
        <v>0</v>
      </c>
      <c r="D46" s="69">
        <v>0</v>
      </c>
      <c r="E46" s="69">
        <v>0</v>
      </c>
      <c r="F46" s="69">
        <v>0</v>
      </c>
      <c r="G46" s="69">
        <v>0</v>
      </c>
      <c r="H46" s="69">
        <v>0</v>
      </c>
      <c r="I46" s="69">
        <v>0</v>
      </c>
      <c r="J46" s="69">
        <v>0</v>
      </c>
      <c r="K46" s="69">
        <v>0</v>
      </c>
      <c r="L46" s="62"/>
      <c r="M46" s="63"/>
      <c r="N46" s="63"/>
      <c r="O46" s="64">
        <f t="shared" si="5"/>
        <v>0</v>
      </c>
    </row>
    <row r="47" spans="2:16" s="3" customFormat="1" ht="17.25" x14ac:dyDescent="0.4">
      <c r="B47" s="70" t="s">
        <v>42</v>
      </c>
      <c r="C47" s="69">
        <v>0</v>
      </c>
      <c r="D47" s="69">
        <v>0</v>
      </c>
      <c r="E47" s="69">
        <v>0</v>
      </c>
      <c r="F47" s="69">
        <v>0</v>
      </c>
      <c r="G47" s="69">
        <v>0</v>
      </c>
      <c r="H47" s="69">
        <v>0</v>
      </c>
      <c r="I47" s="69">
        <v>0</v>
      </c>
      <c r="J47" s="69">
        <v>0</v>
      </c>
      <c r="K47" s="69">
        <v>0</v>
      </c>
      <c r="L47" s="62"/>
      <c r="M47" s="63"/>
      <c r="N47" s="63"/>
      <c r="O47" s="64">
        <f t="shared" si="5"/>
        <v>0</v>
      </c>
    </row>
    <row r="48" spans="2:16" s="4" customFormat="1" x14ac:dyDescent="0.35">
      <c r="B48" s="71" t="s">
        <v>29</v>
      </c>
      <c r="C48" s="69">
        <v>0</v>
      </c>
      <c r="D48" s="69">
        <v>0</v>
      </c>
      <c r="E48" s="69">
        <v>0</v>
      </c>
      <c r="F48" s="69">
        <v>541</v>
      </c>
      <c r="G48" s="69">
        <v>0</v>
      </c>
      <c r="H48" s="69">
        <v>0</v>
      </c>
      <c r="I48" s="69">
        <v>0</v>
      </c>
      <c r="J48" s="69">
        <v>0</v>
      </c>
      <c r="K48" s="69">
        <v>0</v>
      </c>
      <c r="L48" s="62"/>
      <c r="M48" s="63"/>
      <c r="N48" s="63"/>
      <c r="O48" s="64">
        <f t="shared" si="5"/>
        <v>541</v>
      </c>
    </row>
    <row r="49" spans="2:17" s="5" customFormat="1" ht="14.25" customHeight="1" x14ac:dyDescent="0.35">
      <c r="B49" s="68" t="s">
        <v>30</v>
      </c>
      <c r="C49" s="62">
        <v>0</v>
      </c>
      <c r="D49" s="62">
        <v>0</v>
      </c>
      <c r="E49" s="62">
        <v>0</v>
      </c>
      <c r="F49" s="62">
        <v>34</v>
      </c>
      <c r="G49" s="62">
        <v>0</v>
      </c>
      <c r="H49" s="62">
        <v>0</v>
      </c>
      <c r="I49" s="62">
        <v>0</v>
      </c>
      <c r="J49" s="62">
        <v>0</v>
      </c>
      <c r="K49" s="62">
        <v>0</v>
      </c>
      <c r="L49" s="62"/>
      <c r="M49" s="63"/>
      <c r="N49" s="63"/>
      <c r="O49" s="64">
        <f t="shared" si="5"/>
        <v>34</v>
      </c>
    </row>
    <row r="50" spans="2:17" s="4" customFormat="1" ht="14.25" customHeight="1" x14ac:dyDescent="0.35">
      <c r="B50" s="72" t="s">
        <v>31</v>
      </c>
      <c r="C50" s="73">
        <f>SUM(C51:C53)</f>
        <v>31958</v>
      </c>
      <c r="D50" s="73">
        <f t="shared" ref="D50:E50" si="6">SUM(D51:D53)</f>
        <v>16363</v>
      </c>
      <c r="E50" s="73">
        <f t="shared" si="6"/>
        <v>46149</v>
      </c>
      <c r="F50" s="73">
        <f t="shared" ref="F50:N50" si="7">SUM(F51:F53)</f>
        <v>44270</v>
      </c>
      <c r="G50" s="73">
        <f t="shared" si="7"/>
        <v>50478</v>
      </c>
      <c r="H50" s="73">
        <f t="shared" si="7"/>
        <v>32899</v>
      </c>
      <c r="I50" s="73">
        <f t="shared" si="7"/>
        <v>46960</v>
      </c>
      <c r="J50" s="73">
        <f t="shared" si="7"/>
        <v>65724</v>
      </c>
      <c r="K50" s="73">
        <f t="shared" si="7"/>
        <v>47768</v>
      </c>
      <c r="L50" s="73">
        <f t="shared" si="7"/>
        <v>0</v>
      </c>
      <c r="M50" s="73">
        <f t="shared" si="7"/>
        <v>0</v>
      </c>
      <c r="N50" s="73">
        <f t="shared" si="7"/>
        <v>0</v>
      </c>
      <c r="O50" s="64">
        <f t="shared" si="5"/>
        <v>382569</v>
      </c>
    </row>
    <row r="51" spans="2:17" s="4" customFormat="1" ht="14.25" customHeight="1" x14ac:dyDescent="0.35">
      <c r="B51" s="74" t="s">
        <v>37</v>
      </c>
      <c r="C51" s="75">
        <v>0</v>
      </c>
      <c r="D51" s="75">
        <v>0</v>
      </c>
      <c r="E51" s="75">
        <v>0</v>
      </c>
      <c r="F51" s="75">
        <v>0</v>
      </c>
      <c r="G51" s="75">
        <v>0</v>
      </c>
      <c r="H51" s="75">
        <v>0</v>
      </c>
      <c r="I51" s="75">
        <v>0</v>
      </c>
      <c r="J51" s="75">
        <v>0</v>
      </c>
      <c r="K51" s="75">
        <v>0</v>
      </c>
      <c r="L51" s="39"/>
      <c r="M51" s="60"/>
      <c r="N51" s="60"/>
      <c r="O51" s="64">
        <f t="shared" si="5"/>
        <v>0</v>
      </c>
      <c r="P51" s="65"/>
      <c r="Q51" s="16"/>
    </row>
    <row r="52" spans="2:17" s="4" customFormat="1" ht="14.25" customHeight="1" x14ac:dyDescent="0.35">
      <c r="B52" s="74" t="s">
        <v>50</v>
      </c>
      <c r="C52" s="39">
        <v>31958</v>
      </c>
      <c r="D52" s="39">
        <v>16363</v>
      </c>
      <c r="E52" s="39">
        <v>46149</v>
      </c>
      <c r="F52" s="39">
        <v>44270</v>
      </c>
      <c r="G52" s="39">
        <v>50478</v>
      </c>
      <c r="H52" s="39">
        <v>32899</v>
      </c>
      <c r="I52" s="39">
        <v>46960</v>
      </c>
      <c r="J52" s="39">
        <v>65724</v>
      </c>
      <c r="K52" s="39">
        <v>47768</v>
      </c>
      <c r="L52" s="39"/>
      <c r="M52" s="60"/>
      <c r="N52" s="60"/>
      <c r="O52" s="64">
        <f t="shared" si="5"/>
        <v>382569</v>
      </c>
      <c r="P52" s="65"/>
      <c r="Q52" s="16"/>
    </row>
    <row r="53" spans="2:17" s="4" customFormat="1" ht="14.25" customHeight="1" x14ac:dyDescent="0.35">
      <c r="B53" s="74" t="s">
        <v>49</v>
      </c>
      <c r="C53" s="75">
        <v>0</v>
      </c>
      <c r="D53" s="75">
        <v>0</v>
      </c>
      <c r="E53" s="75">
        <v>0</v>
      </c>
      <c r="F53" s="75">
        <v>0</v>
      </c>
      <c r="G53" s="75">
        <v>0</v>
      </c>
      <c r="H53" s="75">
        <v>0</v>
      </c>
      <c r="I53" s="75">
        <v>0</v>
      </c>
      <c r="J53" s="75">
        <v>0</v>
      </c>
      <c r="K53" s="75">
        <v>0</v>
      </c>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134355</v>
      </c>
      <c r="G54" s="61">
        <f>G39+G40+G41+G42+G43+G44+G45+G46+G47+G48+G50</f>
        <v>103204</v>
      </c>
      <c r="H54" s="61">
        <f t="shared" si="8"/>
        <v>134646</v>
      </c>
      <c r="I54" s="61">
        <f t="shared" si="8"/>
        <v>220017</v>
      </c>
      <c r="J54" s="61">
        <f t="shared" si="8"/>
        <v>199749</v>
      </c>
      <c r="K54" s="61">
        <f>K39+K40+K41+K42+K43+K44+K45+K46+K47+K48+K50</f>
        <v>113795</v>
      </c>
      <c r="L54" s="61">
        <f t="shared" ref="L54:N54" si="9">L39+L40+L41+L42+L43+L44+L45+L46+L47+L48+L50</f>
        <v>0</v>
      </c>
      <c r="M54" s="61">
        <f t="shared" si="9"/>
        <v>0</v>
      </c>
      <c r="N54" s="61">
        <f t="shared" si="9"/>
        <v>0</v>
      </c>
      <c r="O54" s="64">
        <f t="shared" si="5"/>
        <v>1069873</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v>22</v>
      </c>
      <c r="G60" s="39">
        <v>69</v>
      </c>
      <c r="H60" s="39">
        <v>55</v>
      </c>
      <c r="I60" s="39">
        <v>242</v>
      </c>
      <c r="J60" s="39">
        <v>390</v>
      </c>
      <c r="K60" s="39">
        <v>214</v>
      </c>
      <c r="L60" s="39"/>
      <c r="M60" s="60"/>
      <c r="N60" s="60"/>
      <c r="O60" s="64">
        <f t="shared" ref="O60:O73" si="10">SUM(C60:N60)</f>
        <v>1154</v>
      </c>
      <c r="P60" s="65"/>
    </row>
    <row r="61" spans="2:17" s="4" customFormat="1" x14ac:dyDescent="0.35">
      <c r="B61" s="68" t="s">
        <v>33</v>
      </c>
      <c r="C61" s="39">
        <v>224</v>
      </c>
      <c r="D61" s="39">
        <v>29</v>
      </c>
      <c r="E61" s="39">
        <v>21</v>
      </c>
      <c r="F61" s="39">
        <v>33</v>
      </c>
      <c r="G61" s="39">
        <v>40</v>
      </c>
      <c r="H61" s="39">
        <v>53</v>
      </c>
      <c r="I61" s="39">
        <v>1600</v>
      </c>
      <c r="J61" s="39">
        <v>2252</v>
      </c>
      <c r="K61" s="39">
        <v>561</v>
      </c>
      <c r="L61" s="39"/>
      <c r="M61" s="60"/>
      <c r="N61" s="60"/>
      <c r="O61" s="64">
        <f t="shared" si="10"/>
        <v>4813</v>
      </c>
      <c r="P61" s="65"/>
    </row>
    <row r="62" spans="2:17" s="4" customFormat="1" x14ac:dyDescent="0.35">
      <c r="B62" s="66" t="s">
        <v>46</v>
      </c>
      <c r="C62" s="69">
        <v>0</v>
      </c>
      <c r="D62" s="69">
        <v>0</v>
      </c>
      <c r="E62" s="69">
        <v>0</v>
      </c>
      <c r="F62" s="69">
        <v>0</v>
      </c>
      <c r="G62" s="69">
        <v>0</v>
      </c>
      <c r="H62" s="69">
        <v>0</v>
      </c>
      <c r="I62" s="69">
        <v>0</v>
      </c>
      <c r="J62" s="69">
        <v>0</v>
      </c>
      <c r="K62" s="69">
        <v>0</v>
      </c>
      <c r="L62" s="69"/>
      <c r="M62" s="69"/>
      <c r="N62" s="69"/>
      <c r="O62" s="64">
        <f>SUM(C62:N62)</f>
        <v>0</v>
      </c>
    </row>
    <row r="63" spans="2:17" s="4" customFormat="1" x14ac:dyDescent="0.35">
      <c r="B63" s="79" t="s">
        <v>52</v>
      </c>
      <c r="C63" s="69">
        <v>0</v>
      </c>
      <c r="D63" s="69">
        <v>0</v>
      </c>
      <c r="E63" s="69">
        <v>0</v>
      </c>
      <c r="F63" s="69">
        <v>0</v>
      </c>
      <c r="G63" s="69">
        <v>0</v>
      </c>
      <c r="H63" s="69">
        <v>0</v>
      </c>
      <c r="I63" s="69">
        <v>0</v>
      </c>
      <c r="J63" s="69">
        <v>0</v>
      </c>
      <c r="K63" s="69">
        <v>0</v>
      </c>
      <c r="L63" s="69"/>
      <c r="M63" s="69"/>
      <c r="N63" s="69"/>
      <c r="O63" s="64">
        <f t="shared" si="10"/>
        <v>0</v>
      </c>
    </row>
    <row r="64" spans="2:17" s="5" customFormat="1" x14ac:dyDescent="0.35">
      <c r="B64" s="70" t="s">
        <v>41</v>
      </c>
      <c r="C64" s="80">
        <v>0</v>
      </c>
      <c r="D64" s="80">
        <v>152</v>
      </c>
      <c r="E64" s="80">
        <v>158</v>
      </c>
      <c r="F64" s="80">
        <v>0</v>
      </c>
      <c r="G64" s="80">
        <v>0</v>
      </c>
      <c r="H64" s="80">
        <v>140</v>
      </c>
      <c r="I64" s="80">
        <v>80</v>
      </c>
      <c r="J64" s="80">
        <v>470</v>
      </c>
      <c r="K64" s="80">
        <v>182</v>
      </c>
      <c r="L64" s="69"/>
      <c r="M64" s="69"/>
      <c r="N64" s="69"/>
      <c r="O64" s="64">
        <f t="shared" ref="O64" si="11">SUM(C64:N64)</f>
        <v>1182</v>
      </c>
    </row>
    <row r="65" spans="2:21" s="5" customFormat="1" x14ac:dyDescent="0.35">
      <c r="B65" s="70" t="s">
        <v>42</v>
      </c>
      <c r="C65" s="80">
        <v>0</v>
      </c>
      <c r="D65" s="80">
        <v>0</v>
      </c>
      <c r="E65" s="80">
        <v>0</v>
      </c>
      <c r="F65" s="80">
        <v>0</v>
      </c>
      <c r="G65" s="80">
        <v>0</v>
      </c>
      <c r="H65" s="80">
        <v>0</v>
      </c>
      <c r="I65" s="80">
        <v>0</v>
      </c>
      <c r="J65" s="80">
        <v>364</v>
      </c>
      <c r="K65" s="80">
        <v>0</v>
      </c>
      <c r="L65" s="69"/>
      <c r="M65" s="69"/>
      <c r="N65" s="69"/>
      <c r="O65" s="64">
        <f t="shared" si="10"/>
        <v>364</v>
      </c>
    </row>
    <row r="66" spans="2:21" s="4" customFormat="1" x14ac:dyDescent="0.35">
      <c r="B66" s="71" t="s">
        <v>34</v>
      </c>
      <c r="C66" s="39">
        <v>0</v>
      </c>
      <c r="D66" s="39">
        <v>0</v>
      </c>
      <c r="E66" s="39">
        <v>0</v>
      </c>
      <c r="F66" s="39">
        <v>0</v>
      </c>
      <c r="G66" s="39">
        <v>0</v>
      </c>
      <c r="H66" s="39">
        <v>0</v>
      </c>
      <c r="I66" s="39">
        <v>0</v>
      </c>
      <c r="J66" s="39">
        <v>0</v>
      </c>
      <c r="K66" s="39">
        <v>0</v>
      </c>
      <c r="L66" s="39"/>
      <c r="M66" s="60"/>
      <c r="N66" s="60"/>
      <c r="O66" s="64">
        <f t="shared" si="10"/>
        <v>0</v>
      </c>
    </row>
    <row r="67" spans="2:21" s="4" customFormat="1" x14ac:dyDescent="0.35">
      <c r="B67" s="81" t="s">
        <v>35</v>
      </c>
      <c r="C67" s="69">
        <v>0</v>
      </c>
      <c r="D67" s="69">
        <v>0</v>
      </c>
      <c r="E67" s="69">
        <v>0</v>
      </c>
      <c r="F67" s="69">
        <v>0</v>
      </c>
      <c r="G67" s="69">
        <v>0</v>
      </c>
      <c r="H67" s="69">
        <v>0</v>
      </c>
      <c r="I67" s="69">
        <v>0</v>
      </c>
      <c r="J67" s="69">
        <v>0</v>
      </c>
      <c r="K67" s="69">
        <v>0</v>
      </c>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1521</v>
      </c>
      <c r="G68" s="84">
        <f t="shared" si="13"/>
        <v>2554</v>
      </c>
      <c r="H68" s="84">
        <f t="shared" si="13"/>
        <v>1153</v>
      </c>
      <c r="I68" s="84">
        <f t="shared" si="13"/>
        <v>792</v>
      </c>
      <c r="J68" s="84">
        <f t="shared" si="13"/>
        <v>4577</v>
      </c>
      <c r="K68" s="84">
        <f t="shared" si="13"/>
        <v>1492</v>
      </c>
      <c r="L68" s="84">
        <f t="shared" si="13"/>
        <v>0</v>
      </c>
      <c r="M68" s="84">
        <f t="shared" si="13"/>
        <v>0</v>
      </c>
      <c r="N68" s="84">
        <f t="shared" si="13"/>
        <v>0</v>
      </c>
      <c r="O68" s="64">
        <f t="shared" si="10"/>
        <v>12327</v>
      </c>
      <c r="Q68" s="16"/>
      <c r="R68" s="85"/>
      <c r="S68" s="16"/>
      <c r="T68" s="85"/>
    </row>
    <row r="69" spans="2:21" s="4" customFormat="1" x14ac:dyDescent="0.35">
      <c r="B69" s="74" t="s">
        <v>38</v>
      </c>
      <c r="C69" s="75">
        <v>0</v>
      </c>
      <c r="D69" s="75">
        <v>0</v>
      </c>
      <c r="E69" s="75">
        <v>0</v>
      </c>
      <c r="F69" s="75">
        <v>0</v>
      </c>
      <c r="G69" s="75">
        <v>0</v>
      </c>
      <c r="H69" s="75">
        <v>0</v>
      </c>
      <c r="I69" s="75">
        <v>0</v>
      </c>
      <c r="J69" s="75">
        <v>0</v>
      </c>
      <c r="K69" s="75">
        <v>0</v>
      </c>
      <c r="L69" s="39"/>
      <c r="M69" s="60"/>
      <c r="N69" s="60"/>
      <c r="O69" s="64">
        <f t="shared" si="10"/>
        <v>0</v>
      </c>
      <c r="Q69" s="16"/>
      <c r="R69" s="85"/>
      <c r="S69" s="16"/>
      <c r="T69" s="85"/>
    </row>
    <row r="70" spans="2:21" s="4" customFormat="1" x14ac:dyDescent="0.35">
      <c r="B70" s="74" t="s">
        <v>39</v>
      </c>
      <c r="C70" s="75">
        <v>0</v>
      </c>
      <c r="D70" s="75">
        <v>0</v>
      </c>
      <c r="E70" s="75">
        <v>0</v>
      </c>
      <c r="F70" s="75">
        <v>0</v>
      </c>
      <c r="G70" s="75">
        <v>0</v>
      </c>
      <c r="H70" s="75">
        <v>0</v>
      </c>
      <c r="I70" s="75">
        <v>0</v>
      </c>
      <c r="J70" s="75">
        <v>0</v>
      </c>
      <c r="K70" s="75">
        <v>0</v>
      </c>
      <c r="L70" s="39"/>
      <c r="M70" s="60"/>
      <c r="N70" s="60"/>
      <c r="O70" s="64">
        <f t="shared" si="10"/>
        <v>0</v>
      </c>
      <c r="Q70" s="16"/>
      <c r="R70" s="85"/>
      <c r="S70" s="16"/>
      <c r="T70" s="85"/>
    </row>
    <row r="71" spans="2:21" s="4" customFormat="1" x14ac:dyDescent="0.35">
      <c r="B71" s="74" t="s">
        <v>40</v>
      </c>
      <c r="C71" s="75">
        <v>0</v>
      </c>
      <c r="D71" s="75">
        <v>0</v>
      </c>
      <c r="E71" s="75">
        <v>0</v>
      </c>
      <c r="F71" s="75">
        <v>0</v>
      </c>
      <c r="G71" s="75">
        <v>0</v>
      </c>
      <c r="H71" s="75">
        <v>0</v>
      </c>
      <c r="I71" s="75">
        <v>0</v>
      </c>
      <c r="J71" s="75">
        <v>0</v>
      </c>
      <c r="K71" s="75">
        <v>0</v>
      </c>
      <c r="L71" s="39"/>
      <c r="M71" s="60"/>
      <c r="N71" s="60"/>
      <c r="O71" s="64">
        <f t="shared" si="10"/>
        <v>0</v>
      </c>
      <c r="Q71" s="65"/>
      <c r="R71" s="86"/>
      <c r="S71" s="65"/>
      <c r="T71" s="86"/>
    </row>
    <row r="72" spans="2:21" s="4" customFormat="1" x14ac:dyDescent="0.35">
      <c r="B72" s="74" t="s">
        <v>48</v>
      </c>
      <c r="C72" s="87">
        <v>0</v>
      </c>
      <c r="D72" s="87">
        <v>0</v>
      </c>
      <c r="E72" s="87">
        <v>238</v>
      </c>
      <c r="F72" s="87">
        <v>1521</v>
      </c>
      <c r="G72" s="87">
        <v>2554</v>
      </c>
      <c r="H72" s="87">
        <v>1153</v>
      </c>
      <c r="I72" s="87">
        <v>792</v>
      </c>
      <c r="J72" s="87">
        <v>4577</v>
      </c>
      <c r="K72" s="87">
        <v>1492</v>
      </c>
      <c r="L72" s="88"/>
      <c r="M72" s="88"/>
      <c r="N72" s="88"/>
      <c r="O72" s="64">
        <f t="shared" si="10"/>
        <v>12327</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1576</v>
      </c>
      <c r="G73" s="105">
        <f t="shared" si="14"/>
        <v>2663</v>
      </c>
      <c r="H73" s="105">
        <f t="shared" si="14"/>
        <v>1401</v>
      </c>
      <c r="I73" s="105">
        <f t="shared" si="14"/>
        <v>2714</v>
      </c>
      <c r="J73" s="105">
        <f t="shared" si="14"/>
        <v>8053</v>
      </c>
      <c r="K73" s="105">
        <f t="shared" si="14"/>
        <v>2449</v>
      </c>
      <c r="L73" s="105">
        <f t="shared" si="14"/>
        <v>0</v>
      </c>
      <c r="M73" s="105">
        <f t="shared" si="14"/>
        <v>0</v>
      </c>
      <c r="N73" s="105">
        <f t="shared" si="14"/>
        <v>0</v>
      </c>
      <c r="O73" s="92">
        <f t="shared" si="10"/>
        <v>19840</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8">
        <v>3446</v>
      </c>
      <c r="G79" s="38">
        <v>7505</v>
      </c>
      <c r="H79" s="38">
        <v>6811</v>
      </c>
      <c r="I79" s="38">
        <v>10589</v>
      </c>
      <c r="J79" s="38">
        <v>11887</v>
      </c>
      <c r="K79" s="38">
        <v>7734</v>
      </c>
      <c r="L79" s="39"/>
      <c r="M79" s="60"/>
      <c r="N79" s="60"/>
      <c r="O79" s="64">
        <f t="shared" ref="O79:O80" si="15">SUM(C79:N79)</f>
        <v>57389</v>
      </c>
    </row>
    <row r="80" spans="2:21" x14ac:dyDescent="0.35">
      <c r="B80" s="68" t="s">
        <v>33</v>
      </c>
      <c r="C80" s="39">
        <v>4501</v>
      </c>
      <c r="D80" s="38">
        <v>3901</v>
      </c>
      <c r="E80" s="38">
        <v>5944</v>
      </c>
      <c r="F80" s="38">
        <v>4575</v>
      </c>
      <c r="G80" s="38">
        <v>6885</v>
      </c>
      <c r="H80" s="38">
        <v>9055</v>
      </c>
      <c r="I80" s="38">
        <v>14656</v>
      </c>
      <c r="J80" s="38">
        <v>11848</v>
      </c>
      <c r="K80" s="38">
        <v>9370</v>
      </c>
      <c r="L80" s="39"/>
      <c r="M80" s="60"/>
      <c r="N80" s="60"/>
      <c r="O80" s="64">
        <f t="shared" si="15"/>
        <v>70735</v>
      </c>
    </row>
    <row r="81" spans="2:15" x14ac:dyDescent="0.35">
      <c r="B81" s="95" t="s">
        <v>54</v>
      </c>
      <c r="C81" s="84">
        <f>SUM(C82:C85)</f>
        <v>2328</v>
      </c>
      <c r="D81" s="84">
        <f t="shared" ref="D81:N81" si="16">SUM(D82:D85)</f>
        <v>3453</v>
      </c>
      <c r="E81" s="84">
        <f t="shared" si="16"/>
        <v>2868</v>
      </c>
      <c r="F81" s="84">
        <f t="shared" si="16"/>
        <v>3934</v>
      </c>
      <c r="G81" s="84">
        <f t="shared" si="16"/>
        <v>4462</v>
      </c>
      <c r="H81" s="84">
        <f t="shared" si="16"/>
        <v>4385</v>
      </c>
      <c r="I81" s="84">
        <f t="shared" si="16"/>
        <v>8576</v>
      </c>
      <c r="J81" s="84">
        <f t="shared" si="16"/>
        <v>5961</v>
      </c>
      <c r="K81" s="84">
        <f t="shared" si="16"/>
        <v>7268</v>
      </c>
      <c r="L81" s="84">
        <f t="shared" si="16"/>
        <v>0</v>
      </c>
      <c r="M81" s="84">
        <f t="shared" si="16"/>
        <v>0</v>
      </c>
      <c r="N81" s="84">
        <f t="shared" si="16"/>
        <v>0</v>
      </c>
      <c r="O81" s="64">
        <f>SUM(C81:N81)</f>
        <v>43235</v>
      </c>
    </row>
    <row r="82" spans="2:15" x14ac:dyDescent="0.35">
      <c r="B82" s="96" t="s">
        <v>55</v>
      </c>
      <c r="C82" s="69">
        <v>1780</v>
      </c>
      <c r="D82" s="69">
        <v>2153</v>
      </c>
      <c r="E82" s="69">
        <v>2459</v>
      </c>
      <c r="F82" s="69">
        <v>3310</v>
      </c>
      <c r="G82" s="69">
        <v>3320</v>
      </c>
      <c r="H82" s="69">
        <v>2804</v>
      </c>
      <c r="I82" s="69">
        <v>4226</v>
      </c>
      <c r="J82" s="69">
        <v>4522</v>
      </c>
      <c r="K82" s="69">
        <v>4129</v>
      </c>
      <c r="L82" s="69"/>
      <c r="M82" s="69"/>
      <c r="N82" s="69"/>
      <c r="O82" s="64">
        <f t="shared" ref="O82:O93" si="17">SUM(C82:N82)</f>
        <v>28703</v>
      </c>
    </row>
    <row r="83" spans="2:15" x14ac:dyDescent="0.35">
      <c r="B83" s="96" t="s">
        <v>56</v>
      </c>
      <c r="C83" s="80">
        <v>0</v>
      </c>
      <c r="D83" s="80">
        <v>273</v>
      </c>
      <c r="E83" s="80">
        <v>120</v>
      </c>
      <c r="F83" s="80">
        <v>260</v>
      </c>
      <c r="G83" s="80">
        <v>65</v>
      </c>
      <c r="H83" s="80">
        <v>298</v>
      </c>
      <c r="I83" s="80">
        <v>423</v>
      </c>
      <c r="J83" s="80">
        <v>212</v>
      </c>
      <c r="K83" s="80">
        <v>305</v>
      </c>
      <c r="L83" s="69"/>
      <c r="M83" s="69"/>
      <c r="N83" s="69"/>
      <c r="O83" s="64">
        <f t="shared" si="17"/>
        <v>1956</v>
      </c>
    </row>
    <row r="84" spans="2:15" x14ac:dyDescent="0.35">
      <c r="B84" s="96" t="s">
        <v>57</v>
      </c>
      <c r="C84" s="80">
        <v>548</v>
      </c>
      <c r="D84" s="80">
        <v>649</v>
      </c>
      <c r="E84" s="80">
        <v>109</v>
      </c>
      <c r="F84" s="80">
        <v>0</v>
      </c>
      <c r="G84" s="80">
        <v>251</v>
      </c>
      <c r="H84" s="80">
        <v>609</v>
      </c>
      <c r="I84" s="80">
        <f>92+2757</f>
        <v>2849</v>
      </c>
      <c r="J84" s="80">
        <v>1202</v>
      </c>
      <c r="K84" s="80">
        <v>2107</v>
      </c>
      <c r="L84" s="69"/>
      <c r="M84" s="69"/>
      <c r="N84" s="69"/>
      <c r="O84" s="64">
        <f t="shared" si="17"/>
        <v>8324</v>
      </c>
    </row>
    <row r="85" spans="2:15" x14ac:dyDescent="0.35">
      <c r="B85" s="96" t="s">
        <v>72</v>
      </c>
      <c r="C85" s="80">
        <v>0</v>
      </c>
      <c r="D85" s="80">
        <v>378</v>
      </c>
      <c r="E85" s="80">
        <v>180</v>
      </c>
      <c r="F85" s="80">
        <v>364</v>
      </c>
      <c r="G85" s="80">
        <f>496+253+77</f>
        <v>826</v>
      </c>
      <c r="H85" s="80">
        <f>453+221</f>
        <v>674</v>
      </c>
      <c r="I85" s="80">
        <f>520+558</f>
        <v>1078</v>
      </c>
      <c r="J85" s="80">
        <v>25</v>
      </c>
      <c r="K85" s="80">
        <v>727</v>
      </c>
      <c r="L85" s="69"/>
      <c r="M85" s="69"/>
      <c r="N85" s="69"/>
      <c r="O85" s="107"/>
    </row>
    <row r="86" spans="2:15" x14ac:dyDescent="0.35">
      <c r="B86" s="95" t="s">
        <v>58</v>
      </c>
      <c r="C86" s="84">
        <f>SUM(C87:C90)</f>
        <v>9970</v>
      </c>
      <c r="D86" s="84">
        <f t="shared" ref="D86:N86" si="18">SUM(D87:D90)</f>
        <v>10915</v>
      </c>
      <c r="E86" s="84">
        <f t="shared" si="18"/>
        <v>18994</v>
      </c>
      <c r="F86" s="84">
        <f t="shared" si="18"/>
        <v>12730</v>
      </c>
      <c r="G86" s="84">
        <f t="shared" si="18"/>
        <v>16330</v>
      </c>
      <c r="H86" s="84">
        <f t="shared" si="18"/>
        <v>14441</v>
      </c>
      <c r="I86" s="84">
        <f t="shared" si="18"/>
        <v>20142</v>
      </c>
      <c r="J86" s="84">
        <f t="shared" si="18"/>
        <v>24797</v>
      </c>
      <c r="K86" s="84">
        <f t="shared" si="18"/>
        <v>22404</v>
      </c>
      <c r="L86" s="84">
        <f t="shared" si="18"/>
        <v>0</v>
      </c>
      <c r="M86" s="84">
        <f t="shared" si="18"/>
        <v>0</v>
      </c>
      <c r="N86" s="84">
        <f t="shared" si="18"/>
        <v>0</v>
      </c>
      <c r="O86" s="64">
        <f t="shared" si="17"/>
        <v>150723</v>
      </c>
    </row>
    <row r="87" spans="2:15" x14ac:dyDescent="0.35">
      <c r="B87" s="96" t="s">
        <v>59</v>
      </c>
      <c r="C87" s="69">
        <v>2050</v>
      </c>
      <c r="D87" s="69">
        <v>1764</v>
      </c>
      <c r="E87" s="69">
        <v>3989</v>
      </c>
      <c r="F87" s="69">
        <v>4183</v>
      </c>
      <c r="G87" s="69">
        <v>4028</v>
      </c>
      <c r="H87" s="69">
        <v>2713</v>
      </c>
      <c r="I87" s="69">
        <v>4856</v>
      </c>
      <c r="J87" s="69">
        <v>4764</v>
      </c>
      <c r="K87" s="69">
        <v>4856</v>
      </c>
      <c r="L87" s="82"/>
      <c r="M87" s="82"/>
      <c r="N87" s="82"/>
      <c r="O87" s="64">
        <f t="shared" si="17"/>
        <v>33203</v>
      </c>
    </row>
    <row r="88" spans="2:15" x14ac:dyDescent="0.35">
      <c r="B88" s="96" t="s">
        <v>60</v>
      </c>
      <c r="C88" s="75">
        <v>6982</v>
      </c>
      <c r="D88" s="38">
        <v>6979</v>
      </c>
      <c r="E88" s="38">
        <v>14777</v>
      </c>
      <c r="F88" s="38">
        <v>7523</v>
      </c>
      <c r="G88" s="38">
        <f>8874+2489</f>
        <v>11363</v>
      </c>
      <c r="H88" s="38">
        <f>3844+6766</f>
        <v>10610</v>
      </c>
      <c r="I88" s="38">
        <f>2152+12328</f>
        <v>14480</v>
      </c>
      <c r="J88" s="38">
        <v>17936</v>
      </c>
      <c r="K88" s="38">
        <v>14996</v>
      </c>
      <c r="L88" s="75"/>
      <c r="M88" s="75"/>
      <c r="N88" s="75"/>
      <c r="O88" s="64">
        <f t="shared" si="17"/>
        <v>105646</v>
      </c>
    </row>
    <row r="89" spans="2:15" x14ac:dyDescent="0.35">
      <c r="B89" s="96" t="s">
        <v>71</v>
      </c>
      <c r="C89" s="69">
        <v>938</v>
      </c>
      <c r="D89" s="69">
        <v>1926</v>
      </c>
      <c r="E89" s="69">
        <v>228</v>
      </c>
      <c r="F89" s="69">
        <v>1024</v>
      </c>
      <c r="G89" s="69">
        <v>939</v>
      </c>
      <c r="H89" s="69">
        <f>1023+95</f>
        <v>1118</v>
      </c>
      <c r="I89" s="69">
        <f>806</f>
        <v>806</v>
      </c>
      <c r="J89" s="69">
        <v>2097</v>
      </c>
      <c r="K89" s="69">
        <v>2550</v>
      </c>
      <c r="L89" s="69"/>
      <c r="M89" s="69"/>
      <c r="N89" s="69"/>
      <c r="O89" s="64">
        <f t="shared" si="17"/>
        <v>11626</v>
      </c>
    </row>
    <row r="90" spans="2:15" x14ac:dyDescent="0.35">
      <c r="B90" s="96" t="s">
        <v>73</v>
      </c>
      <c r="C90" s="69">
        <v>0</v>
      </c>
      <c r="D90" s="69">
        <v>246</v>
      </c>
      <c r="E90" s="69">
        <v>0</v>
      </c>
      <c r="F90" s="69">
        <v>0</v>
      </c>
      <c r="G90" s="69">
        <v>0</v>
      </c>
      <c r="H90" s="69">
        <v>0</v>
      </c>
      <c r="I90" s="69">
        <v>0</v>
      </c>
      <c r="J90" s="69">
        <v>0</v>
      </c>
      <c r="K90" s="69">
        <v>2</v>
      </c>
      <c r="L90" s="69"/>
      <c r="M90" s="69"/>
      <c r="N90" s="69"/>
      <c r="O90" s="107">
        <f t="shared" si="17"/>
        <v>248</v>
      </c>
    </row>
    <row r="91" spans="2:15" x14ac:dyDescent="0.35">
      <c r="B91" s="95" t="s">
        <v>61</v>
      </c>
      <c r="C91" s="84">
        <f>SUM(C92:C93)</f>
        <v>220</v>
      </c>
      <c r="D91" s="84">
        <f t="shared" ref="D91:N91" si="19">SUM(D92:D93)</f>
        <v>649</v>
      </c>
      <c r="E91" s="84">
        <f t="shared" si="19"/>
        <v>858</v>
      </c>
      <c r="F91" s="84">
        <f t="shared" si="19"/>
        <v>856</v>
      </c>
      <c r="G91" s="84">
        <f t="shared" si="19"/>
        <v>2544</v>
      </c>
      <c r="H91" s="84">
        <f t="shared" si="19"/>
        <v>1166</v>
      </c>
      <c r="I91" s="84">
        <f t="shared" si="19"/>
        <v>3460</v>
      </c>
      <c r="J91" s="84">
        <f t="shared" si="19"/>
        <v>2242</v>
      </c>
      <c r="K91" s="84">
        <f t="shared" si="19"/>
        <v>1512</v>
      </c>
      <c r="L91" s="84">
        <f t="shared" si="19"/>
        <v>0</v>
      </c>
      <c r="M91" s="84">
        <f t="shared" si="19"/>
        <v>0</v>
      </c>
      <c r="N91" s="84">
        <f t="shared" si="19"/>
        <v>0</v>
      </c>
      <c r="O91" s="64">
        <f t="shared" si="17"/>
        <v>13507</v>
      </c>
    </row>
    <row r="92" spans="2:15" x14ac:dyDescent="0.35">
      <c r="B92" s="96" t="s">
        <v>62</v>
      </c>
      <c r="C92" s="75">
        <v>220</v>
      </c>
      <c r="D92" s="38">
        <v>319</v>
      </c>
      <c r="E92" s="38">
        <v>567</v>
      </c>
      <c r="F92" s="38">
        <v>618</v>
      </c>
      <c r="G92" s="38">
        <v>1541</v>
      </c>
      <c r="H92" s="38">
        <v>523</v>
      </c>
      <c r="I92" s="38">
        <v>1393</v>
      </c>
      <c r="J92" s="38">
        <v>1329</v>
      </c>
      <c r="K92" s="38">
        <v>1350</v>
      </c>
      <c r="L92" s="39"/>
      <c r="M92" s="60"/>
      <c r="N92" s="60"/>
      <c r="O92" s="64">
        <f t="shared" si="17"/>
        <v>7860</v>
      </c>
    </row>
    <row r="93" spans="2:15" x14ac:dyDescent="0.35">
      <c r="B93" s="96" t="s">
        <v>63</v>
      </c>
      <c r="C93" s="75">
        <v>0</v>
      </c>
      <c r="D93" s="38">
        <v>330</v>
      </c>
      <c r="E93" s="38">
        <v>291</v>
      </c>
      <c r="F93" s="38">
        <v>238</v>
      </c>
      <c r="G93" s="38">
        <v>1003</v>
      </c>
      <c r="H93" s="38">
        <v>643</v>
      </c>
      <c r="I93" s="38">
        <f>122+1945</f>
        <v>2067</v>
      </c>
      <c r="J93" s="38">
        <f>875+38</f>
        <v>913</v>
      </c>
      <c r="K93" s="38">
        <v>162</v>
      </c>
      <c r="L93" s="39"/>
      <c r="M93" s="60"/>
      <c r="N93" s="60"/>
      <c r="O93" s="64">
        <f t="shared" si="17"/>
        <v>5647</v>
      </c>
    </row>
    <row r="94" spans="2:15" ht="15.75" thickBot="1" x14ac:dyDescent="0.4">
      <c r="B94" s="90" t="s">
        <v>13</v>
      </c>
      <c r="C94" s="91">
        <f>C79+C80+C81+C86+C91</f>
        <v>19772</v>
      </c>
      <c r="D94" s="91">
        <f t="shared" ref="D94:N94" si="20">D79+D80+D81+D86+D91</f>
        <v>21493</v>
      </c>
      <c r="E94" s="91">
        <f t="shared" si="20"/>
        <v>32753</v>
      </c>
      <c r="F94" s="91">
        <f t="shared" si="20"/>
        <v>25541</v>
      </c>
      <c r="G94" s="91">
        <f t="shared" si="20"/>
        <v>37726</v>
      </c>
      <c r="H94" s="91">
        <f t="shared" si="20"/>
        <v>35858</v>
      </c>
      <c r="I94" s="91">
        <f t="shared" si="20"/>
        <v>57423</v>
      </c>
      <c r="J94" s="91">
        <f t="shared" si="20"/>
        <v>56735</v>
      </c>
      <c r="K94" s="91">
        <f t="shared" si="20"/>
        <v>48288</v>
      </c>
      <c r="L94" s="91">
        <f t="shared" si="20"/>
        <v>0</v>
      </c>
      <c r="M94" s="91">
        <f t="shared" si="20"/>
        <v>0</v>
      </c>
      <c r="N94" s="91">
        <f t="shared" si="20"/>
        <v>0</v>
      </c>
      <c r="O94" s="92">
        <f t="shared" ref="O94" si="21">SUM(C94:N94)</f>
        <v>335589</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v>959</v>
      </c>
      <c r="G100" s="98">
        <v>1113</v>
      </c>
      <c r="H100" s="98">
        <v>1391</v>
      </c>
      <c r="I100" s="98">
        <v>2128</v>
      </c>
      <c r="J100" s="98">
        <v>2088</v>
      </c>
      <c r="K100" s="98">
        <v>1477</v>
      </c>
      <c r="L100" s="99"/>
      <c r="M100" s="100"/>
      <c r="N100" s="40"/>
      <c r="O100" s="101">
        <f>SUM(C100:N100)</f>
        <v>11747</v>
      </c>
    </row>
    <row r="101" spans="2:17" x14ac:dyDescent="0.35">
      <c r="B101" s="68" t="s">
        <v>36</v>
      </c>
      <c r="C101" s="97">
        <v>0</v>
      </c>
      <c r="D101" s="98">
        <v>0</v>
      </c>
      <c r="E101" s="98">
        <v>0</v>
      </c>
      <c r="F101" s="98">
        <v>0</v>
      </c>
      <c r="G101" s="98">
        <v>0</v>
      </c>
      <c r="H101" s="98">
        <v>0</v>
      </c>
      <c r="I101" s="98">
        <v>0</v>
      </c>
      <c r="J101" s="98">
        <v>0</v>
      </c>
      <c r="K101" s="98">
        <v>0</v>
      </c>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959</v>
      </c>
      <c r="G102" s="90">
        <f t="shared" si="22"/>
        <v>1113</v>
      </c>
      <c r="H102" s="90">
        <f t="shared" si="22"/>
        <v>1391</v>
      </c>
      <c r="I102" s="90">
        <f t="shared" si="22"/>
        <v>2128</v>
      </c>
      <c r="J102" s="90">
        <f t="shared" si="22"/>
        <v>2088</v>
      </c>
      <c r="K102" s="90">
        <f t="shared" si="22"/>
        <v>1477</v>
      </c>
      <c r="L102" s="90">
        <f t="shared" si="22"/>
        <v>0</v>
      </c>
      <c r="M102" s="90">
        <f t="shared" si="22"/>
        <v>0</v>
      </c>
      <c r="N102" s="90">
        <f t="shared" si="22"/>
        <v>0</v>
      </c>
      <c r="O102" s="101">
        <f>SUM(C102:N102)</f>
        <v>11747</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2025-10-16T21:57:21Z</dcterms:modified>
</cp:coreProperties>
</file>