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540" yWindow="1710" windowWidth="13230" windowHeight="8295" tabRatio="810"/>
  </bookViews>
  <sheets>
    <sheet name="DICIEMBRE" sheetId="108" r:id="rId1"/>
    <sheet name="información IFAI" sheetId="109" r:id="rId2"/>
  </sheets>
  <definedNames>
    <definedName name="_xlnm.Print_Area" localSheetId="0">DICIEMBRE!$A$1:$Z$106</definedName>
    <definedName name="_xlnm.Print_Area" localSheetId="1">'información IFAI'!$A$1:$K$31</definedName>
    <definedName name="_xlnm.Print_Titles" localSheetId="0">DICIEMBRE!$1:$5</definedName>
    <definedName name="_xlnm.Print_Titles" localSheetId="1">'información IFAI'!$1:$7</definedName>
  </definedNames>
  <calcPr calcId="125725"/>
  <smartTagPr show="none"/>
</workbook>
</file>

<file path=xl/calcChain.xml><?xml version="1.0" encoding="utf-8"?>
<calcChain xmlns="http://schemas.openxmlformats.org/spreadsheetml/2006/main">
  <c r="L86" i="108"/>
  <c r="Q104"/>
  <c r="L51"/>
  <c r="N46" l="1"/>
  <c r="L33"/>
  <c r="N31" s="1"/>
  <c r="L16"/>
  <c r="L12"/>
  <c r="N8" s="1"/>
  <c r="L10"/>
  <c r="L24"/>
  <c r="L26" s="1"/>
  <c r="L34" l="1"/>
  <c r="L28"/>
  <c r="L43" l="1"/>
  <c r="M65"/>
  <c r="L72"/>
  <c r="M89"/>
  <c r="L99"/>
  <c r="N97" s="1"/>
  <c r="W92"/>
  <c r="L94"/>
  <c r="Y92" s="1"/>
  <c r="Y75"/>
  <c r="Y97"/>
  <c r="L67"/>
  <c r="M53"/>
  <c r="M56"/>
  <c r="L91"/>
  <c r="L58"/>
  <c r="L59" s="1"/>
  <c r="M70"/>
  <c r="N89" l="1"/>
  <c r="L44"/>
  <c r="Y41"/>
  <c r="Y65"/>
  <c r="Y56"/>
  <c r="N41"/>
  <c r="N65"/>
  <c r="L100"/>
  <c r="N70"/>
  <c r="N56"/>
  <c r="L68"/>
  <c r="N92"/>
  <c r="L76"/>
  <c r="Y53"/>
  <c r="N53"/>
  <c r="M95"/>
  <c r="M76"/>
  <c r="M59"/>
  <c r="M50"/>
  <c r="M22"/>
  <c r="M28" s="1"/>
  <c r="R97"/>
  <c r="L19"/>
  <c r="O59"/>
  <c r="M63"/>
  <c r="M68"/>
  <c r="O100"/>
  <c r="O95"/>
  <c r="O76"/>
  <c r="N75"/>
  <c r="O28"/>
  <c r="N27"/>
  <c r="Y31"/>
  <c r="O20"/>
  <c r="O34"/>
  <c r="O44"/>
  <c r="O51"/>
  <c r="Y17" l="1"/>
  <c r="L20"/>
  <c r="N17"/>
  <c r="Y22"/>
  <c r="N22"/>
  <c r="N28" s="1"/>
  <c r="O101"/>
  <c r="M104" s="1"/>
  <c r="N59"/>
  <c r="L63"/>
  <c r="Y61" s="1"/>
  <c r="M20"/>
  <c r="N68"/>
  <c r="Y13"/>
  <c r="N13"/>
  <c r="M51"/>
  <c r="L77"/>
  <c r="M44"/>
  <c r="M34"/>
  <c r="Y50"/>
  <c r="N50"/>
  <c r="L88"/>
  <c r="L95" s="1"/>
  <c r="N63"/>
  <c r="Y74"/>
  <c r="N74"/>
  <c r="Y73"/>
  <c r="Y70"/>
  <c r="Y36"/>
  <c r="Y30"/>
  <c r="N36"/>
  <c r="M100"/>
  <c r="N30"/>
  <c r="N73"/>
  <c r="N100"/>
  <c r="N76" l="1"/>
  <c r="N20"/>
  <c r="M101"/>
  <c r="N34"/>
  <c r="N51"/>
  <c r="M80"/>
  <c r="N44"/>
  <c r="Y84"/>
  <c r="N84"/>
  <c r="M77"/>
  <c r="O77"/>
  <c r="M79" l="1"/>
  <c r="Q80"/>
  <c r="N95"/>
  <c r="N101" s="1"/>
  <c r="N77"/>
  <c r="L101"/>
  <c r="M105" s="1"/>
</calcChain>
</file>

<file path=xl/sharedStrings.xml><?xml version="1.0" encoding="utf-8"?>
<sst xmlns="http://schemas.openxmlformats.org/spreadsheetml/2006/main" count="513" uniqueCount="221">
  <si>
    <t>Rubro</t>
  </si>
  <si>
    <t>Inicio</t>
  </si>
  <si>
    <t>Termino</t>
  </si>
  <si>
    <t>AD</t>
  </si>
  <si>
    <t>IN-3</t>
  </si>
  <si>
    <t>Fecha de:</t>
  </si>
  <si>
    <t>Convenio modificatorio</t>
  </si>
  <si>
    <t>No.</t>
  </si>
  <si>
    <t>Monto y/o plazo</t>
  </si>
  <si>
    <t>%</t>
  </si>
  <si>
    <t>Procedimiento de contratación</t>
  </si>
  <si>
    <t xml:space="preserve">Fecha </t>
  </si>
  <si>
    <t>LPN</t>
  </si>
  <si>
    <t>Avance Fisico</t>
  </si>
  <si>
    <t>Avance Financiero</t>
  </si>
  <si>
    <t>Número Contrato</t>
  </si>
  <si>
    <t>Contratista:</t>
  </si>
  <si>
    <t>Total Obra Pública</t>
  </si>
  <si>
    <t>Importe contratado</t>
  </si>
  <si>
    <t>Fecha contrato</t>
  </si>
  <si>
    <t>Compranet</t>
  </si>
  <si>
    <t>Art. 32-D</t>
  </si>
  <si>
    <t>Ejercido</t>
  </si>
  <si>
    <t>Comprometido</t>
  </si>
  <si>
    <t>Subtotal de Servicios Relacionados con la Obra Pública</t>
  </si>
  <si>
    <t>Subtotal Mantenimiento</t>
  </si>
  <si>
    <t>Autorizado</t>
  </si>
  <si>
    <t>Contratado por estimar</t>
  </si>
  <si>
    <t>Nota: Los importes indicados no incluyen el impuesto al valor agregado</t>
  </si>
  <si>
    <t>Tiempo de ejecución</t>
  </si>
  <si>
    <t xml:space="preserve"> </t>
  </si>
  <si>
    <t>Observaciones</t>
  </si>
  <si>
    <t>Realmente ejercido</t>
  </si>
  <si>
    <t>MANTENIMIENTO Y CONSERVACIÓN DE INMUEBLES                                          35101</t>
  </si>
  <si>
    <t>Mantenimiento a oficinas administrativas y operativas</t>
  </si>
  <si>
    <t>licitación/invitación/adj directa</t>
  </si>
  <si>
    <t>APIDBO-OP-003/11</t>
  </si>
  <si>
    <t>Construcción de muelle 2 de la TUM, cuarta etapa</t>
  </si>
  <si>
    <t>Frisa Ingeniería, S.A. de C.V.</t>
  </si>
  <si>
    <t>Fecha de pago</t>
  </si>
  <si>
    <t>Subtotal Mantenimiento a edificios y vialidades</t>
  </si>
  <si>
    <t>Subtotal Mantenimiento a muelles</t>
  </si>
  <si>
    <t>Mantenimiento a instalaciones electricas y de alumbrado</t>
  </si>
  <si>
    <t>Otras construciones de ingeniería civil u obra pesada                                        62601</t>
  </si>
  <si>
    <t>CONTROL DE CONTRATOS 2012</t>
  </si>
  <si>
    <t>X</t>
  </si>
  <si>
    <t>LO-009J2P002-N4-2011</t>
  </si>
  <si>
    <t>263 días</t>
  </si>
  <si>
    <t>APIDBO-OP-014/11</t>
  </si>
  <si>
    <t>Mantenimiento del cobertizo para primera revisión de la aduana maritima</t>
  </si>
  <si>
    <t>Tridisteel de México, S.A.de C.V.</t>
  </si>
  <si>
    <t>LO-009J2P0002-N22-2011</t>
  </si>
  <si>
    <t>APIDBO-OP-016/11</t>
  </si>
  <si>
    <t>Fabricación y suministro de componentes para defensas tipo conicas</t>
  </si>
  <si>
    <t>Representaciones Industriales Rohe, S.A. de C.V.</t>
  </si>
  <si>
    <t>AO-009J2P002-N25-2011</t>
  </si>
  <si>
    <t>43 días</t>
  </si>
  <si>
    <t>50 días</t>
  </si>
  <si>
    <t>Importe Estimado 2012</t>
  </si>
  <si>
    <t>Subtotal oficinas administrativas y operativas</t>
  </si>
  <si>
    <t>Subtotal a instalaciones electricas y de alumbrado</t>
  </si>
  <si>
    <t>APIDBO-OP-001/12</t>
  </si>
  <si>
    <t>Dragado de mantenimiento en el canal de acceso a la terminal de abastecimiento</t>
  </si>
  <si>
    <t>CDI Construcciones Industriales, S.A. de C.V.</t>
  </si>
  <si>
    <t>LO-009J2P0002-N1-2012</t>
  </si>
  <si>
    <t>90 días</t>
  </si>
  <si>
    <t>Subtotal Dragado de mantenimiento</t>
  </si>
  <si>
    <t>articulo</t>
  </si>
  <si>
    <t>artículo 27 fracción I</t>
  </si>
  <si>
    <t>Mantenimiento a edificios y vialidades                                                            62602</t>
  </si>
  <si>
    <t xml:space="preserve">CONTRATOS DE OBRA PÚBLICA                                     </t>
  </si>
  <si>
    <t>SERVICIOS RELACIONADOS CON LA OBRA PÚBLICA                              62905</t>
  </si>
  <si>
    <t>APIDBO-SROP-001/12</t>
  </si>
  <si>
    <t>Sondeos batimétricos en diversas áreas de agua del recinto portuario de dos bocas</t>
  </si>
  <si>
    <t>Tecon Construcción y Supervisión de Obras, S.A. de C.V.</t>
  </si>
  <si>
    <t>AO-009J2P002-N3-2012</t>
  </si>
  <si>
    <t>281 días</t>
  </si>
  <si>
    <t>APIDBO-OP-002/12</t>
  </si>
  <si>
    <t>Mantenimiento de áreas verdes del recinto portuario de dos bocas</t>
  </si>
  <si>
    <t>Construcciones Baluarte de Paraíso, S.A. de C.V.</t>
  </si>
  <si>
    <t>IO-009J2P0002-N5-2012</t>
  </si>
  <si>
    <t>artículo 27 fracción II</t>
  </si>
  <si>
    <t>APIDBO-OP-003/12</t>
  </si>
  <si>
    <t>Mantenimiento y adecuacion de oficinas de operaciones de la TUM</t>
  </si>
  <si>
    <t>Famca Construcciones, S.A. de C.V.</t>
  </si>
  <si>
    <t>45 dias</t>
  </si>
  <si>
    <t>Reparación de cabezal y tablestacado de muelle 2</t>
  </si>
  <si>
    <t>Subtotal Mantenimiento a patios y áreas de desarrollo</t>
  </si>
  <si>
    <t>se contrataron 934,421.93, se ejercieron 885,271.03 faltaron por ejercer 49,150.90 que se cancelo</t>
  </si>
  <si>
    <t>Mantenimiento a muelles                                                                                  62602</t>
  </si>
  <si>
    <t xml:space="preserve">  Dragado de mantenimiento                                                                             62602</t>
  </si>
  <si>
    <t>Mantenimiento a patios y áreas de desarrollo                                              62602</t>
  </si>
  <si>
    <t>IO-009J2P002-N4-2012</t>
  </si>
  <si>
    <t>APIDBO-SROP-002/12</t>
  </si>
  <si>
    <t>Procomar, S.A. de C.V.</t>
  </si>
  <si>
    <t>Elaboración de estudio geohidrológico y proyecto de obras de captación y/o desvío de aguas subterráneas en la terminal de usos múltiples, del puerto de dos bocas, tab</t>
  </si>
  <si>
    <t>AO-009J2P002-N7-2012</t>
  </si>
  <si>
    <t>42 días</t>
  </si>
  <si>
    <t>APIDBO-SROP-003/12</t>
  </si>
  <si>
    <t>Elaboración de estudio estratigráfico en la terminal de usos múltiples del puerto de dos Bocas, Tabasco</t>
  </si>
  <si>
    <t>Servicios Integrales de Ingeniería y Calidad, S.A. de C.V.</t>
  </si>
  <si>
    <t>AO-009J2P002-N6-2012</t>
  </si>
  <si>
    <t>7 días</t>
  </si>
  <si>
    <t>APIDBO-OP-004/12</t>
  </si>
  <si>
    <t>Mantenimiento al sistema de distribución de agua de la terminal de usos múltiples</t>
  </si>
  <si>
    <t>José Antonio de la Fuente Pulido</t>
  </si>
  <si>
    <t>AO-009J2P002-N9-2012</t>
  </si>
  <si>
    <t>30 días</t>
  </si>
  <si>
    <t>articulo 43</t>
  </si>
  <si>
    <t>artículo 43 y último párrafo del artículo 44</t>
  </si>
  <si>
    <t>Mantenimiento a instalaciones del servicio básico                                    62602</t>
  </si>
  <si>
    <t>Subtotal Mantenimiento a instalaciones del servicio basico</t>
  </si>
  <si>
    <t>total</t>
  </si>
  <si>
    <t>cont.</t>
  </si>
  <si>
    <t>sin ejercer</t>
  </si>
  <si>
    <t>disminucion por $3,869.06</t>
  </si>
  <si>
    <t>Mantenimiento preventivo y correctivo en muelle de la TUM</t>
  </si>
  <si>
    <t>LO-009J2P0002-N8-2012</t>
  </si>
  <si>
    <t>100 días</t>
  </si>
  <si>
    <t>APIDBO-OP-005/12</t>
  </si>
  <si>
    <t>Mantenimiento de pintura en vialidades de la TUM</t>
  </si>
  <si>
    <t>APIDBO-OP-006/12</t>
  </si>
  <si>
    <t>159 días</t>
  </si>
  <si>
    <t>AO-009J2P002-N11-2012</t>
  </si>
  <si>
    <t>APIDBO-OP-007/12</t>
  </si>
  <si>
    <t>Dragado de mantenimiento en el canal secundario poniente de la zona comercial</t>
  </si>
  <si>
    <t>Desazolves y Dragados, S.A. de C.V.</t>
  </si>
  <si>
    <t>SO-009J2P002-N12-2012</t>
  </si>
  <si>
    <t>SO-009J2P0002-N12-2012</t>
  </si>
  <si>
    <t>artículo 42, fracción VII</t>
  </si>
  <si>
    <t>Construcción del sistema de iluminación de alto montaje del patio del muelle 2 de la TUM</t>
  </si>
  <si>
    <t>IO-009J2P0002-N14-2012</t>
  </si>
  <si>
    <t>60 días</t>
  </si>
  <si>
    <t>APIDBO-OP-008/12</t>
  </si>
  <si>
    <t>APIDBO-OP-009/12</t>
  </si>
  <si>
    <t>Mantenimiento a balizas del señalamiento maritimo                                62602</t>
  </si>
  <si>
    <t>Restitución y mantenimiento de balizas de situación en obras de protección</t>
  </si>
  <si>
    <t>IO-009J2P0002-N16-2012</t>
  </si>
  <si>
    <t>Subtotal Mantenimiento a balizas del señalamiento maritimo</t>
  </si>
  <si>
    <t>Parque Industrial</t>
  </si>
  <si>
    <t>APIDBO-OP-010/12</t>
  </si>
  <si>
    <t>Adecuaciones al sistema de alimentación y distribución eléctrica en media tensión para el parque industrial de dos bocas</t>
  </si>
  <si>
    <t>Alvarga Construcciones, S.A. de C.V.</t>
  </si>
  <si>
    <t>AO-009J2P002-N17-2012</t>
  </si>
  <si>
    <t>Subtotal otras construcciones de ingenieria civil u obra pesada</t>
  </si>
  <si>
    <t>Subtotal parque industrial</t>
  </si>
  <si>
    <t>APIDBO-OP-011/12</t>
  </si>
  <si>
    <t>Cercado en patio de muelle 2</t>
  </si>
  <si>
    <t>IO-009J2P0002-N19-2012</t>
  </si>
  <si>
    <t>45 días</t>
  </si>
  <si>
    <t>APIDBO-OP-012/12</t>
  </si>
  <si>
    <t>Mantenimiento a oficinas de aduana marítima</t>
  </si>
  <si>
    <t>AO-009J2P0002-N20-2012</t>
  </si>
  <si>
    <t>Contrato cerrado</t>
  </si>
  <si>
    <t>conv.</t>
  </si>
  <si>
    <t>Plazo</t>
  </si>
  <si>
    <t>distrib. de vol</t>
  </si>
  <si>
    <t>APIDBO-OP-014/12</t>
  </si>
  <si>
    <t>Mantenimiento a cerca perimetral e interior de patios</t>
  </si>
  <si>
    <t>Famca Construcciones, S.A de C.V</t>
  </si>
  <si>
    <t>x</t>
  </si>
  <si>
    <t>AO-009J2P002-N23-2012</t>
  </si>
  <si>
    <t>1CM</t>
  </si>
  <si>
    <t>1CA</t>
  </si>
  <si>
    <t>APIDBO-OP-013/12</t>
  </si>
  <si>
    <t>Pago de aportaciones a la CFE para la construcción de una subestación eléctrica de 20 MVA para el parque industrial</t>
  </si>
  <si>
    <t>Comisión Federal de Elécticidad</t>
  </si>
  <si>
    <t>Excento</t>
  </si>
  <si>
    <t>24 meses</t>
  </si>
  <si>
    <t>El pago se cubrió el 20 de nov.</t>
  </si>
  <si>
    <t>13/10/12 -28/10/12</t>
  </si>
  <si>
    <t>09/02/12- 03/09/12</t>
  </si>
  <si>
    <t>APIDBO-SROP-004/12</t>
  </si>
  <si>
    <t>Instalación de puntos de control topográficos en el recinto portuario de Dos Bocas ligados a la RNIG</t>
  </si>
  <si>
    <t>25 días</t>
  </si>
  <si>
    <t>artículo 01</t>
  </si>
  <si>
    <t>Fecha: Diciembre-31-2012</t>
  </si>
  <si>
    <t>APIDBO-OP-015/12</t>
  </si>
  <si>
    <t>Mantenimiento y adecuación de acceso a la terminal de usos multiples</t>
  </si>
  <si>
    <t>20 días</t>
  </si>
  <si>
    <t>APIDBO-OP-016/12</t>
  </si>
  <si>
    <t>Mantenimiento a sistemas eléctricos y alumbrado de la TUM</t>
  </si>
  <si>
    <t>Autorizado**</t>
  </si>
  <si>
    <t>Importe</t>
  </si>
  <si>
    <t>Con</t>
  </si>
  <si>
    <t>Conv</t>
  </si>
  <si>
    <t>Contratos por terminar</t>
  </si>
  <si>
    <t>artículo 27 fracción II y 43</t>
  </si>
  <si>
    <t xml:space="preserve">artículo 27 fracción III  43 </t>
  </si>
  <si>
    <t>revizar pago de la estimación anterior (2)</t>
  </si>
  <si>
    <t>artículo 27 fracción II y 43, 44</t>
  </si>
  <si>
    <t>cont</t>
  </si>
  <si>
    <t>conv</t>
  </si>
  <si>
    <t>272 días</t>
  </si>
  <si>
    <t>14.23%, 5.83%</t>
  </si>
  <si>
    <t>Importe y plazo</t>
  </si>
  <si>
    <t>Construcción de una subestación eléctrica de 20 MW, bajo el regimen de aportaciones con la CFE</t>
  </si>
  <si>
    <t>Comisión Federal de Eléctricidad</t>
  </si>
  <si>
    <t>Exento</t>
  </si>
  <si>
    <t>Mantenimiento a cercado perimetral e interior de patios</t>
  </si>
  <si>
    <t>importe</t>
  </si>
  <si>
    <t>Por estimar</t>
  </si>
  <si>
    <t>Cont</t>
  </si>
  <si>
    <t>Finq</t>
  </si>
  <si>
    <t>finq</t>
  </si>
  <si>
    <t>Total</t>
  </si>
  <si>
    <t>ajuste costo</t>
  </si>
  <si>
    <t>Autorizado**  El presupuesto original autorizado es de 55.3 mdp, la primera modificación lo redujo a 45.3 mdp, posteriormente se recibieron 13.013 mdp de recursos fiscales para un total a ejercer de 58.313mdp.</t>
  </si>
  <si>
    <t xml:space="preserve">                         Con fecha 28/12/12 se recibio el oficio de liberación de la inversión cuarta modificación, número J2P/DG/OLI/004/2012, con un presupuesto modificado autorizado de 61.8 mdp, mismo que no contempla la reducción de los 10 mdp ni la ampliación de los 13.013 mdp.</t>
  </si>
  <si>
    <t>S/F</t>
  </si>
  <si>
    <t>Contrato cerrado, se aplicaron 2,939.13 de multas</t>
  </si>
  <si>
    <t>mult</t>
  </si>
  <si>
    <t>SO-009J2P002-N27-2012</t>
  </si>
  <si>
    <t>SO-009J2P0002-N28-2012</t>
  </si>
  <si>
    <t>SO-009J2P0002-N29-2012</t>
  </si>
  <si>
    <t>AO-009J2P0002-N23-2012</t>
  </si>
  <si>
    <t>SO-009J2P0002-N27-2012</t>
  </si>
  <si>
    <t>ejer</t>
  </si>
  <si>
    <t>Se devengaron $1,578,477.50, pero se descontaron  pagos en exceso</t>
  </si>
  <si>
    <t>Contrato en proceso de finiquito, el contratista no ha enviado su factura de ajustes, se aplicaron penas convencionales por atraso</t>
  </si>
  <si>
    <t>Contrato cerrado, partida 62602</t>
  </si>
</sst>
</file>

<file path=xl/styles.xml><?xml version="1.0" encoding="utf-8"?>
<styleSheet xmlns="http://schemas.openxmlformats.org/spreadsheetml/2006/main">
  <numFmts count="5">
    <numFmt numFmtId="164" formatCode="&quot;$&quot;#,##0.00"/>
    <numFmt numFmtId="165" formatCode="0.0%"/>
    <numFmt numFmtId="166" formatCode="[$$-80A]#,##0.00"/>
    <numFmt numFmtId="167" formatCode="0.000%"/>
    <numFmt numFmtId="168" formatCode="_(* #,##0\ &quot;pta&quot;_);_(* \(#,##0\ &quot;pta&quot;\);_(* &quot;-&quot;??\ &quot;pta&quot;_);_(@_)"/>
  </numFmts>
  <fonts count="57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16"/>
      <name val="Arial"/>
      <family val="2"/>
    </font>
    <font>
      <b/>
      <sz val="11"/>
      <color indexed="17"/>
      <name val="Arial"/>
      <family val="2"/>
    </font>
    <font>
      <b/>
      <sz val="11"/>
      <color indexed="58"/>
      <name val="Arial"/>
      <family val="2"/>
    </font>
    <font>
      <b/>
      <sz val="9"/>
      <color indexed="12"/>
      <name val="Arial"/>
      <family val="2"/>
    </font>
    <font>
      <b/>
      <sz val="11"/>
      <color indexed="48"/>
      <name val="Arial"/>
      <family val="2"/>
    </font>
    <font>
      <b/>
      <sz val="11"/>
      <color indexed="18"/>
      <name val="Arial"/>
      <family val="2"/>
    </font>
    <font>
      <b/>
      <sz val="8"/>
      <color indexed="16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9"/>
      <color indexed="48"/>
      <name val="Arial"/>
      <family val="2"/>
    </font>
    <font>
      <b/>
      <sz val="8"/>
      <color indexed="4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9"/>
      <color indexed="16"/>
      <name val="Arial Narrow"/>
      <family val="2"/>
    </font>
    <font>
      <sz val="9"/>
      <name val="Arial"/>
      <family val="2"/>
    </font>
    <font>
      <b/>
      <sz val="9"/>
      <color indexed="16"/>
      <name val="Arial"/>
      <family val="2"/>
    </font>
    <font>
      <sz val="7"/>
      <name val="Arial Narrow"/>
      <family val="2"/>
    </font>
    <font>
      <sz val="10.5"/>
      <name val="Arial"/>
      <family val="2"/>
    </font>
    <font>
      <sz val="10"/>
      <name val="Arial"/>
      <family val="2"/>
    </font>
    <font>
      <b/>
      <sz val="7.5"/>
      <name val="Arial"/>
      <family val="2"/>
    </font>
    <font>
      <b/>
      <sz val="9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5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7"/>
      <name val="Arial"/>
      <family val="2"/>
    </font>
    <font>
      <b/>
      <sz val="9"/>
      <name val="Arial Narrow"/>
      <family val="2"/>
    </font>
    <font>
      <sz val="7"/>
      <name val="Arial"/>
      <family val="2"/>
    </font>
    <font>
      <b/>
      <sz val="8"/>
      <name val="Arial Narrow"/>
      <family val="2"/>
    </font>
    <font>
      <b/>
      <sz val="11"/>
      <color rgb="FF0000FF"/>
      <name val="Book Antiqua"/>
      <family val="1"/>
    </font>
    <font>
      <b/>
      <sz val="12"/>
      <color rgb="FF0000FF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9"/>
      <color indexed="17"/>
      <name val="Arial"/>
      <family val="2"/>
    </font>
    <font>
      <sz val="14"/>
      <name val="Arial Narrow"/>
      <family val="2"/>
    </font>
    <font>
      <sz val="14"/>
      <color rgb="FFFF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2">
    <xf numFmtId="0" fontId="0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46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/>
    </xf>
    <xf numFmtId="15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166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5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5" fontId="2" fillId="0" borderId="3" xfId="0" applyNumberFormat="1" applyFont="1" applyFill="1" applyBorder="1" applyAlignment="1">
      <alignment horizontal="center" vertical="top" wrapText="1"/>
    </xf>
    <xf numFmtId="15" fontId="4" fillId="0" borderId="3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166" fontId="2" fillId="0" borderId="3" xfId="0" applyNumberFormat="1" applyFont="1" applyFill="1" applyBorder="1" applyAlignment="1">
      <alignment horizontal="right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15" fontId="2" fillId="0" borderId="4" xfId="0" applyNumberFormat="1" applyFont="1" applyFill="1" applyBorder="1" applyAlignment="1">
      <alignment horizontal="center" vertical="center" wrapText="1"/>
    </xf>
    <xf numFmtId="15" fontId="4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9" fontId="2" fillId="0" borderId="4" xfId="10" applyFont="1" applyFill="1" applyBorder="1" applyAlignment="1">
      <alignment horizontal="center" vertical="center" wrapText="1"/>
    </xf>
    <xf numFmtId="15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15" fillId="0" borderId="4" xfId="0" applyNumberFormat="1" applyFont="1" applyFill="1" applyBorder="1" applyAlignment="1">
      <alignment horizontal="right" vertical="center" wrapText="1"/>
    </xf>
    <xf numFmtId="4" fontId="16" fillId="0" borderId="4" xfId="0" applyNumberFormat="1" applyFont="1" applyFill="1" applyBorder="1" applyAlignment="1">
      <alignment horizontal="right" vertical="center" wrapText="1"/>
    </xf>
    <xf numFmtId="4" fontId="17" fillId="0" borderId="4" xfId="0" applyNumberFormat="1" applyFont="1" applyFill="1" applyBorder="1" applyAlignment="1">
      <alignment horizontal="right" vertical="center" wrapText="1"/>
    </xf>
    <xf numFmtId="49" fontId="2" fillId="0" borderId="4" xfId="0" applyNumberFormat="1" applyFont="1" applyFill="1" applyBorder="1" applyAlignment="1">
      <alignment horizontal="center" vertical="top" wrapText="1"/>
    </xf>
    <xf numFmtId="15" fontId="2" fillId="0" borderId="4" xfId="0" applyNumberFormat="1" applyFont="1" applyFill="1" applyBorder="1" applyAlignment="1">
      <alignment horizontal="center" vertical="top" wrapText="1"/>
    </xf>
    <xf numFmtId="4" fontId="2" fillId="0" borderId="4" xfId="0" applyNumberFormat="1" applyFont="1" applyFill="1" applyBorder="1" applyAlignment="1">
      <alignment horizontal="center" vertical="top" wrapText="1"/>
    </xf>
    <xf numFmtId="15" fontId="4" fillId="0" borderId="4" xfId="0" applyNumberFormat="1" applyFont="1" applyFill="1" applyBorder="1" applyAlignment="1">
      <alignment horizontal="center" vertical="top" wrapText="1"/>
    </xf>
    <xf numFmtId="15" fontId="3" fillId="0" borderId="0" xfId="0" applyNumberFormat="1" applyFont="1" applyFill="1" applyBorder="1" applyAlignment="1">
      <alignment horizontal="center" vertical="top" wrapText="1"/>
    </xf>
    <xf numFmtId="15" fontId="3" fillId="0" borderId="0" xfId="0" applyNumberFormat="1" applyFont="1" applyFill="1" applyBorder="1" applyAlignment="1">
      <alignment horizontal="center" vertical="center" wrapText="1"/>
    </xf>
    <xf numFmtId="15" fontId="4" fillId="0" borderId="0" xfId="0" applyNumberFormat="1" applyFont="1" applyFill="1" applyBorder="1" applyAlignment="1">
      <alignment horizontal="center" vertical="center" wrapText="1"/>
    </xf>
    <xf numFmtId="15" fontId="15" fillId="0" borderId="0" xfId="0" applyNumberFormat="1" applyFont="1" applyFill="1" applyBorder="1" applyAlignment="1">
      <alignment horizontal="center" vertical="center" wrapText="1"/>
    </xf>
    <xf numFmtId="9" fontId="2" fillId="0" borderId="0" xfId="10" applyFont="1" applyFill="1" applyBorder="1" applyAlignment="1">
      <alignment horizontal="center" vertical="center" wrapText="1"/>
    </xf>
    <xf numFmtId="15" fontId="2" fillId="0" borderId="0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top" wrapText="1"/>
    </xf>
    <xf numFmtId="0" fontId="14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15" fontId="25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4" fontId="15" fillId="0" borderId="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15" fontId="1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justify"/>
    </xf>
    <xf numFmtId="0" fontId="3" fillId="0" borderId="0" xfId="0" applyFont="1" applyBorder="1" applyAlignment="1"/>
    <xf numFmtId="0" fontId="22" fillId="0" borderId="0" xfId="0" applyFont="1" applyFill="1" applyAlignment="1">
      <alignment horizontal="right" vertical="justify" wrapText="1"/>
    </xf>
    <xf numFmtId="10" fontId="23" fillId="0" borderId="0" xfId="0" applyNumberFormat="1" applyFont="1" applyFill="1" applyAlignment="1">
      <alignment horizontal="center" vertical="justify" wrapText="1"/>
    </xf>
    <xf numFmtId="0" fontId="2" fillId="0" borderId="0" xfId="0" applyFont="1" applyFill="1" applyAlignment="1">
      <alignment horizontal="justify" vertical="justify" wrapText="1"/>
    </xf>
    <xf numFmtId="0" fontId="3" fillId="0" borderId="0" xfId="0" applyFont="1" applyFill="1" applyAlignment="1">
      <alignment horizontal="justify" vertical="justify" wrapText="1"/>
    </xf>
    <xf numFmtId="0" fontId="27" fillId="0" borderId="0" xfId="0" applyFont="1" applyFill="1" applyAlignment="1">
      <alignment horizontal="center" vertical="justify" wrapText="1"/>
    </xf>
    <xf numFmtId="0" fontId="28" fillId="0" borderId="0" xfId="0" applyFont="1" applyFill="1" applyAlignment="1">
      <alignment horizontal="center" vertical="justify" wrapText="1"/>
    </xf>
    <xf numFmtId="10" fontId="22" fillId="0" borderId="0" xfId="0" applyNumberFormat="1" applyFont="1" applyFill="1" applyAlignment="1">
      <alignment horizontal="right" vertical="justify" wrapText="1"/>
    </xf>
    <xf numFmtId="0" fontId="2" fillId="0" borderId="0" xfId="0" applyFont="1" applyFill="1" applyAlignment="1">
      <alignment horizontal="right" vertical="justify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justify" vertical="center"/>
    </xf>
    <xf numFmtId="0" fontId="29" fillId="0" borderId="0" xfId="0" applyFont="1" applyFill="1" applyAlignment="1">
      <alignment horizontal="center"/>
    </xf>
    <xf numFmtId="0" fontId="29" fillId="0" borderId="6" xfId="0" applyFont="1" applyFill="1" applyBorder="1" applyAlignment="1">
      <alignment horizontal="center" vertical="top" wrapText="1"/>
    </xf>
    <xf numFmtId="0" fontId="33" fillId="0" borderId="7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 wrapText="1"/>
    </xf>
    <xf numFmtId="166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 vertical="justify" wrapText="1"/>
    </xf>
    <xf numFmtId="0" fontId="4" fillId="0" borderId="3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vertical="top" wrapText="1"/>
    </xf>
    <xf numFmtId="9" fontId="2" fillId="0" borderId="3" xfId="1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15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9" fontId="35" fillId="0" borderId="0" xfId="0" applyNumberFormat="1" applyFont="1" applyFill="1" applyAlignment="1">
      <alignment horizontal="center"/>
    </xf>
    <xf numFmtId="9" fontId="35" fillId="0" borderId="3" xfId="0" applyNumberFormat="1" applyFont="1" applyFill="1" applyBorder="1" applyAlignment="1">
      <alignment horizontal="center" vertical="top" wrapText="1"/>
    </xf>
    <xf numFmtId="165" fontId="21" fillId="0" borderId="0" xfId="0" applyNumberFormat="1" applyFont="1" applyFill="1" applyBorder="1" applyAlignment="1">
      <alignment horizontal="center" vertical="top" wrapText="1"/>
    </xf>
    <xf numFmtId="0" fontId="35" fillId="0" borderId="3" xfId="0" applyFont="1" applyFill="1" applyBorder="1" applyAlignment="1">
      <alignment vertical="top" wrapText="1"/>
    </xf>
    <xf numFmtId="165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justify" vertical="justify" wrapText="1"/>
    </xf>
    <xf numFmtId="164" fontId="22" fillId="0" borderId="0" xfId="0" applyNumberFormat="1" applyFont="1" applyFill="1" applyAlignment="1">
      <alignment horizontal="right" vertical="center"/>
    </xf>
    <xf numFmtId="10" fontId="23" fillId="0" borderId="0" xfId="0" applyNumberFormat="1" applyFont="1" applyFill="1" applyAlignment="1">
      <alignment horizontal="left" vertical="center" wrapText="1"/>
    </xf>
    <xf numFmtId="0" fontId="2" fillId="2" borderId="4" xfId="0" applyNumberFormat="1" applyFont="1" applyFill="1" applyBorder="1" applyAlignment="1"/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/>
    <xf numFmtId="0" fontId="3" fillId="0" borderId="0" xfId="0" applyFont="1" applyFill="1" applyAlignment="1">
      <alignment horizontal="left"/>
    </xf>
    <xf numFmtId="4" fontId="11" fillId="0" borderId="0" xfId="0" applyNumberFormat="1" applyFont="1" applyFill="1" applyBorder="1" applyAlignment="1">
      <alignment vertical="top" wrapText="1"/>
    </xf>
    <xf numFmtId="9" fontId="2" fillId="0" borderId="5" xfId="1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right" vertical="top" wrapText="1"/>
    </xf>
    <xf numFmtId="15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35" fillId="0" borderId="5" xfId="0" applyFont="1" applyFill="1" applyBorder="1" applyAlignment="1">
      <alignment vertical="top" wrapText="1"/>
    </xf>
    <xf numFmtId="0" fontId="31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5" fontId="13" fillId="3" borderId="9" xfId="0" applyNumberFormat="1" applyFont="1" applyFill="1" applyBorder="1" applyAlignment="1">
      <alignment horizontal="center" vertical="center" wrapText="1"/>
    </xf>
    <xf numFmtId="15" fontId="13" fillId="4" borderId="9" xfId="0" applyNumberFormat="1" applyFont="1" applyFill="1" applyBorder="1" applyAlignment="1">
      <alignment horizontal="center" vertical="center" wrapText="1"/>
    </xf>
    <xf numFmtId="15" fontId="13" fillId="2" borderId="9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top" wrapText="1"/>
    </xf>
    <xf numFmtId="15" fontId="4" fillId="0" borderId="10" xfId="0" applyNumberFormat="1" applyFont="1" applyFill="1" applyBorder="1" applyAlignment="1">
      <alignment horizontal="center" vertical="center" wrapText="1"/>
    </xf>
    <xf numFmtId="9" fontId="35" fillId="0" borderId="4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vertical="top" wrapText="1"/>
    </xf>
    <xf numFmtId="15" fontId="18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15" fontId="18" fillId="0" borderId="12" xfId="0" applyNumberFormat="1" applyFont="1" applyFill="1" applyBorder="1" applyAlignment="1">
      <alignment horizontal="center" vertical="top" wrapText="1"/>
    </xf>
    <xf numFmtId="15" fontId="24" fillId="0" borderId="12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right" vertical="center" wrapText="1"/>
    </xf>
    <xf numFmtId="49" fontId="18" fillId="0" borderId="12" xfId="0" applyNumberFormat="1" applyFont="1" applyFill="1" applyBorder="1" applyAlignment="1">
      <alignment horizontal="center" vertical="top" wrapText="1"/>
    </xf>
    <xf numFmtId="4" fontId="18" fillId="0" borderId="12" xfId="0" applyNumberFormat="1" applyFont="1" applyFill="1" applyBorder="1" applyAlignment="1">
      <alignment horizontal="center" vertical="center" wrapText="1"/>
    </xf>
    <xf numFmtId="165" fontId="36" fillId="0" borderId="12" xfId="0" applyNumberFormat="1" applyFont="1" applyFill="1" applyBorder="1" applyAlignment="1">
      <alignment horizontal="center" vertical="center" wrapText="1"/>
    </xf>
    <xf numFmtId="9" fontId="2" fillId="0" borderId="12" xfId="1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justify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top" wrapText="1"/>
    </xf>
    <xf numFmtId="0" fontId="38" fillId="0" borderId="7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15" fontId="2" fillId="0" borderId="14" xfId="0" applyNumberFormat="1" applyFont="1" applyFill="1" applyBorder="1" applyAlignment="1">
      <alignment horizontal="center" vertical="center" wrapText="1"/>
    </xf>
    <xf numFmtId="15" fontId="2" fillId="0" borderId="14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10" fontId="35" fillId="0" borderId="4" xfId="0" applyNumberFormat="1" applyFont="1" applyFill="1" applyBorder="1" applyAlignment="1">
      <alignment horizontal="center" vertical="top" wrapText="1"/>
    </xf>
    <xf numFmtId="0" fontId="32" fillId="0" borderId="7" xfId="0" applyFont="1" applyFill="1" applyBorder="1" applyAlignment="1">
      <alignment horizontal="center" vertical="center" wrapText="1"/>
    </xf>
    <xf numFmtId="49" fontId="8" fillId="5" borderId="15" xfId="0" applyNumberFormat="1" applyFont="1" applyFill="1" applyBorder="1" applyAlignment="1">
      <alignment horizontal="center" vertical="center" wrapText="1"/>
    </xf>
    <xf numFmtId="15" fontId="8" fillId="5" borderId="15" xfId="0" applyNumberFormat="1" applyFont="1" applyFill="1" applyBorder="1" applyAlignment="1">
      <alignment horizontal="center" vertical="center" wrapText="1"/>
    </xf>
    <xf numFmtId="4" fontId="8" fillId="5" borderId="15" xfId="0" applyNumberFormat="1" applyFont="1" applyFill="1" applyBorder="1" applyAlignment="1">
      <alignment horizontal="center" vertical="center" wrapText="1"/>
    </xf>
    <xf numFmtId="9" fontId="8" fillId="5" borderId="15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center" vertical="top" wrapText="1"/>
    </xf>
    <xf numFmtId="15" fontId="35" fillId="0" borderId="0" xfId="0" applyNumberFormat="1" applyFont="1" applyFill="1" applyBorder="1" applyAlignment="1">
      <alignment horizontal="center" vertical="top" wrapText="1"/>
    </xf>
    <xf numFmtId="15" fontId="35" fillId="0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right" vertical="center" wrapText="1"/>
    </xf>
    <xf numFmtId="10" fontId="41" fillId="0" borderId="0" xfId="0" applyNumberFormat="1" applyFont="1" applyFill="1" applyAlignment="1">
      <alignment horizontal="left" vertical="justify" wrapText="1"/>
    </xf>
    <xf numFmtId="0" fontId="35" fillId="0" borderId="0" xfId="0" applyFont="1" applyFill="1" applyAlignment="1">
      <alignment vertical="top" wrapText="1"/>
    </xf>
    <xf numFmtId="164" fontId="21" fillId="0" borderId="0" xfId="0" applyNumberFormat="1" applyFont="1" applyFill="1" applyBorder="1" applyAlignment="1">
      <alignment horizontal="center" vertical="center" wrapText="1"/>
    </xf>
    <xf numFmtId="15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top" wrapText="1"/>
    </xf>
    <xf numFmtId="15" fontId="21" fillId="0" borderId="0" xfId="0" applyNumberFormat="1" applyFont="1" applyFill="1" applyBorder="1" applyAlignment="1">
      <alignment horizontal="center" vertical="top" wrapText="1"/>
    </xf>
    <xf numFmtId="4" fontId="21" fillId="0" borderId="0" xfId="0" applyNumberFormat="1" applyFont="1" applyFill="1" applyBorder="1" applyAlignment="1">
      <alignment horizontal="center" vertical="top" wrapText="1"/>
    </xf>
    <xf numFmtId="9" fontId="35" fillId="0" borderId="0" xfId="10" applyFont="1" applyFill="1" applyBorder="1" applyAlignment="1">
      <alignment horizontal="center" vertical="center" wrapText="1"/>
    </xf>
    <xf numFmtId="4" fontId="42" fillId="0" borderId="0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left" vertical="center" wrapText="1"/>
    </xf>
    <xf numFmtId="15" fontId="12" fillId="5" borderId="9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Fill="1" applyBorder="1" applyAlignment="1">
      <alignment horizontal="right" vertical="center" wrapText="1"/>
    </xf>
    <xf numFmtId="4" fontId="43" fillId="0" borderId="0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center" wrapText="1"/>
    </xf>
    <xf numFmtId="4" fontId="24" fillId="0" borderId="4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165" fontId="4" fillId="0" borderId="4" xfId="0" applyNumberFormat="1" applyFont="1" applyFill="1" applyBorder="1" applyAlignment="1">
      <alignment horizontal="center" vertical="top" wrapText="1"/>
    </xf>
    <xf numFmtId="9" fontId="4" fillId="0" borderId="4" xfId="1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15" fontId="45" fillId="0" borderId="10" xfId="0" applyNumberFormat="1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15" fontId="4" fillId="0" borderId="10" xfId="0" applyNumberFormat="1" applyFont="1" applyFill="1" applyBorder="1" applyAlignment="1">
      <alignment horizontal="center" vertical="top" wrapText="1"/>
    </xf>
    <xf numFmtId="4" fontId="46" fillId="0" borderId="10" xfId="0" applyNumberFormat="1" applyFont="1" applyFill="1" applyBorder="1" applyAlignment="1">
      <alignment horizontal="right" vertical="center" wrapText="1"/>
    </xf>
    <xf numFmtId="164" fontId="45" fillId="0" borderId="10" xfId="0" applyNumberFormat="1" applyFont="1" applyFill="1" applyBorder="1" applyAlignment="1">
      <alignment horizontal="center" vertical="center" wrapText="1"/>
    </xf>
    <xf numFmtId="15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top" wrapText="1"/>
    </xf>
    <xf numFmtId="4" fontId="45" fillId="0" borderId="10" xfId="0" applyNumberFormat="1" applyFont="1" applyFill="1" applyBorder="1" applyAlignment="1">
      <alignment horizontal="center" vertical="top" wrapText="1"/>
    </xf>
    <xf numFmtId="165" fontId="45" fillId="0" borderId="10" xfId="0" applyNumberFormat="1" applyFont="1" applyFill="1" applyBorder="1" applyAlignment="1">
      <alignment horizontal="center" vertical="top" wrapText="1"/>
    </xf>
    <xf numFmtId="9" fontId="4" fillId="0" borderId="10" xfId="1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top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center" vertical="top" wrapText="1"/>
    </xf>
    <xf numFmtId="0" fontId="52" fillId="0" borderId="0" xfId="0" applyFont="1" applyFill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4" fontId="18" fillId="0" borderId="4" xfId="0" applyNumberFormat="1" applyFont="1" applyFill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justify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5" fontId="2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horizontal="right" vertical="top" wrapText="1"/>
    </xf>
    <xf numFmtId="4" fontId="16" fillId="0" borderId="4" xfId="0" applyNumberFormat="1" applyFont="1" applyFill="1" applyBorder="1" applyAlignment="1">
      <alignment horizontal="right" vertical="top" wrapText="1"/>
    </xf>
    <xf numFmtId="4" fontId="17" fillId="0" borderId="4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top" wrapText="1"/>
    </xf>
    <xf numFmtId="9" fontId="2" fillId="0" borderId="4" xfId="10" applyNumberFormat="1" applyFont="1" applyFill="1" applyBorder="1" applyAlignment="1">
      <alignment horizontal="center" vertical="center" wrapText="1"/>
    </xf>
    <xf numFmtId="4" fontId="53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vertical="top" wrapText="1"/>
    </xf>
    <xf numFmtId="0" fontId="35" fillId="0" borderId="4" xfId="0" applyFont="1" applyFill="1" applyBorder="1" applyAlignment="1">
      <alignment vertical="top" wrapText="1"/>
    </xf>
    <xf numFmtId="4" fontId="2" fillId="0" borderId="4" xfId="0" applyNumberFormat="1" applyFont="1" applyFill="1" applyBorder="1" applyAlignment="1">
      <alignment horizontal="right" vertical="top" wrapText="1"/>
    </xf>
    <xf numFmtId="165" fontId="35" fillId="0" borderId="4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15" fontId="11" fillId="0" borderId="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top" wrapText="1"/>
    </xf>
    <xf numFmtId="4" fontId="36" fillId="0" borderId="4" xfId="0" applyNumberFormat="1" applyFont="1" applyFill="1" applyBorder="1" applyAlignment="1">
      <alignment horizontal="right" vertical="center" wrapText="1"/>
    </xf>
    <xf numFmtId="4" fontId="54" fillId="0" borderId="10" xfId="0" applyNumberFormat="1" applyFont="1" applyFill="1" applyBorder="1" applyAlignment="1">
      <alignment horizontal="right" vertical="center" wrapText="1"/>
    </xf>
    <xf numFmtId="49" fontId="35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top" wrapText="1"/>
    </xf>
    <xf numFmtId="15" fontId="2" fillId="0" borderId="5" xfId="0" applyNumberFormat="1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top" wrapText="1"/>
    </xf>
    <xf numFmtId="165" fontId="35" fillId="0" borderId="5" xfId="0" applyNumberFormat="1" applyFont="1" applyFill="1" applyBorder="1" applyAlignment="1">
      <alignment horizontal="center" vertical="top" wrapText="1"/>
    </xf>
    <xf numFmtId="15" fontId="4" fillId="0" borderId="5" xfId="0" applyNumberFormat="1" applyFont="1" applyFill="1" applyBorder="1" applyAlignment="1">
      <alignment horizontal="center" vertical="center" wrapText="1"/>
    </xf>
    <xf numFmtId="0" fontId="48" fillId="0" borderId="7" xfId="0" applyFont="1" applyFill="1" applyBorder="1" applyAlignment="1">
      <alignment horizontal="center" vertical="center" wrapText="1"/>
    </xf>
    <xf numFmtId="15" fontId="3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15" fontId="4" fillId="0" borderId="4" xfId="0" applyNumberFormat="1" applyFont="1" applyFill="1" applyBorder="1" applyAlignment="1">
      <alignment horizontal="left" vertical="center" wrapText="1"/>
    </xf>
    <xf numFmtId="0" fontId="38" fillId="0" borderId="4" xfId="0" applyFont="1" applyFill="1" applyBorder="1" applyAlignment="1">
      <alignment horizontal="justify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top" wrapText="1"/>
    </xf>
    <xf numFmtId="4" fontId="2" fillId="0" borderId="20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5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15" fontId="2" fillId="0" borderId="5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22" fillId="8" borderId="4" xfId="0" applyFont="1" applyFill="1" applyBorder="1" applyAlignment="1">
      <alignment horizontal="right" vertical="justify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56" fillId="0" borderId="1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15" fontId="35" fillId="0" borderId="0" xfId="0" applyNumberFormat="1" applyFont="1" applyFill="1" applyAlignment="1">
      <alignment horizontal="center"/>
    </xf>
    <xf numFmtId="0" fontId="2" fillId="7" borderId="0" xfId="0" applyFont="1" applyFill="1" applyBorder="1" applyAlignment="1">
      <alignment horizontal="center" vertical="center" wrapText="1"/>
    </xf>
    <xf numFmtId="15" fontId="2" fillId="7" borderId="0" xfId="0" applyNumberFormat="1" applyFont="1" applyFill="1" applyBorder="1" applyAlignment="1">
      <alignment horizontal="center" vertical="center" wrapText="1"/>
    </xf>
    <xf numFmtId="9" fontId="2" fillId="0" borderId="14" xfId="10" applyFont="1" applyFill="1" applyBorder="1" applyAlignment="1">
      <alignment horizontal="center" vertical="center" wrapText="1"/>
    </xf>
    <xf numFmtId="9" fontId="2" fillId="0" borderId="34" xfId="10" applyFont="1" applyFill="1" applyBorder="1" applyAlignment="1">
      <alignment horizontal="center" vertical="center" wrapText="1"/>
    </xf>
    <xf numFmtId="9" fontId="2" fillId="0" borderId="5" xfId="1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5" fontId="2" fillId="0" borderId="14" xfId="0" applyNumberFormat="1" applyFont="1" applyFill="1" applyBorder="1" applyAlignment="1">
      <alignment horizontal="center" vertical="center" wrapText="1"/>
    </xf>
    <xf numFmtId="15" fontId="2" fillId="0" borderId="34" xfId="0" applyNumberFormat="1" applyFont="1" applyFill="1" applyBorder="1" applyAlignment="1">
      <alignment horizontal="center" vertical="center" wrapText="1"/>
    </xf>
    <xf numFmtId="15" fontId="2" fillId="0" borderId="5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9" fontId="35" fillId="0" borderId="14" xfId="0" applyNumberFormat="1" applyFont="1" applyFill="1" applyBorder="1" applyAlignment="1">
      <alignment horizontal="center" vertical="center" wrapText="1"/>
    </xf>
    <xf numFmtId="9" fontId="35" fillId="0" borderId="34" xfId="0" applyNumberFormat="1" applyFont="1" applyFill="1" applyBorder="1" applyAlignment="1">
      <alignment horizontal="center" vertical="center" wrapText="1"/>
    </xf>
    <xf numFmtId="9" fontId="35" fillId="0" borderId="5" xfId="0" applyNumberFormat="1" applyFont="1" applyFill="1" applyBorder="1" applyAlignment="1">
      <alignment horizontal="center" vertical="center" wrapText="1"/>
    </xf>
    <xf numFmtId="9" fontId="2" fillId="0" borderId="14" xfId="10" applyNumberFormat="1" applyFont="1" applyFill="1" applyBorder="1" applyAlignment="1">
      <alignment horizontal="center" vertical="center" wrapText="1"/>
    </xf>
    <xf numFmtId="9" fontId="2" fillId="0" borderId="34" xfId="10" applyNumberFormat="1" applyFont="1" applyFill="1" applyBorder="1" applyAlignment="1">
      <alignment horizontal="center" vertical="center" wrapText="1"/>
    </xf>
    <xf numFmtId="9" fontId="2" fillId="0" borderId="5" xfId="10" applyNumberFormat="1" applyFont="1" applyFill="1" applyBorder="1" applyAlignment="1">
      <alignment horizontal="center" vertical="center" wrapText="1"/>
    </xf>
    <xf numFmtId="165" fontId="2" fillId="0" borderId="14" xfId="10" applyNumberFormat="1" applyFont="1" applyFill="1" applyBorder="1" applyAlignment="1">
      <alignment horizontal="center" vertical="center" wrapText="1"/>
    </xf>
    <xf numFmtId="165" fontId="2" fillId="0" borderId="34" xfId="10" applyNumberFormat="1" applyFont="1" applyFill="1" applyBorder="1" applyAlignment="1">
      <alignment horizontal="center" vertical="center" wrapText="1"/>
    </xf>
    <xf numFmtId="165" fontId="2" fillId="0" borderId="5" xfId="1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32" fillId="0" borderId="14" xfId="0" applyNumberFormat="1" applyFont="1" applyFill="1" applyBorder="1" applyAlignment="1">
      <alignment horizontal="center" vertical="center" wrapText="1"/>
    </xf>
    <xf numFmtId="49" fontId="32" fillId="0" borderId="34" xfId="0" applyNumberFormat="1" applyFont="1" applyFill="1" applyBorder="1" applyAlignment="1">
      <alignment horizontal="center" vertical="center" wrapText="1"/>
    </xf>
    <xf numFmtId="49" fontId="32" fillId="0" borderId="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15" fontId="3" fillId="0" borderId="14" xfId="0" applyNumberFormat="1" applyFont="1" applyFill="1" applyBorder="1" applyAlignment="1">
      <alignment horizontal="center" vertical="center" wrapText="1"/>
    </xf>
    <xf numFmtId="15" fontId="3" fillId="0" borderId="34" xfId="0" applyNumberFormat="1" applyFont="1" applyFill="1" applyBorder="1" applyAlignment="1">
      <alignment horizontal="center" vertical="center" wrapText="1"/>
    </xf>
    <xf numFmtId="15" fontId="3" fillId="0" borderId="5" xfId="0" applyNumberFormat="1" applyFont="1" applyFill="1" applyBorder="1" applyAlignment="1">
      <alignment horizontal="center" vertical="center" wrapText="1"/>
    </xf>
    <xf numFmtId="167" fontId="35" fillId="0" borderId="14" xfId="0" applyNumberFormat="1" applyFont="1" applyFill="1" applyBorder="1" applyAlignment="1">
      <alignment horizontal="center" vertical="center" wrapText="1"/>
    </xf>
    <xf numFmtId="167" fontId="35" fillId="0" borderId="34" xfId="0" applyNumberFormat="1" applyFont="1" applyFill="1" applyBorder="1" applyAlignment="1">
      <alignment horizontal="center" vertical="center" wrapText="1"/>
    </xf>
    <xf numFmtId="167" fontId="35" fillId="0" borderId="5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9" fontId="3" fillId="7" borderId="14" xfId="0" applyNumberFormat="1" applyFont="1" applyFill="1" applyBorder="1" applyAlignment="1">
      <alignment horizontal="center" vertical="center" wrapText="1"/>
    </xf>
    <xf numFmtId="49" fontId="3" fillId="7" borderId="34" xfId="0" applyNumberFormat="1" applyFont="1" applyFill="1" applyBorder="1" applyAlignment="1">
      <alignment horizontal="center" vertical="center" wrapText="1"/>
    </xf>
    <xf numFmtId="49" fontId="3" fillId="7" borderId="5" xfId="0" applyNumberFormat="1" applyFont="1" applyFill="1" applyBorder="1" applyAlignment="1">
      <alignment horizontal="center" vertical="center" wrapText="1"/>
    </xf>
    <xf numFmtId="15" fontId="2" fillId="0" borderId="14" xfId="0" applyNumberFormat="1" applyFont="1" applyFill="1" applyBorder="1" applyAlignment="1">
      <alignment horizontal="center" vertical="top" wrapText="1"/>
    </xf>
    <xf numFmtId="15" fontId="2" fillId="0" borderId="34" xfId="0" applyNumberFormat="1" applyFont="1" applyFill="1" applyBorder="1" applyAlignment="1">
      <alignment horizontal="center" vertical="top" wrapText="1"/>
    </xf>
    <xf numFmtId="15" fontId="2" fillId="0" borderId="5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4" fontId="2" fillId="0" borderId="34" xfId="0" applyNumberFormat="1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9" fontId="2" fillId="0" borderId="14" xfId="0" applyNumberFormat="1" applyFont="1" applyFill="1" applyBorder="1" applyAlignment="1">
      <alignment horizontal="center" vertical="center" wrapText="1"/>
    </xf>
    <xf numFmtId="9" fontId="2" fillId="0" borderId="34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0" fontId="35" fillId="0" borderId="14" xfId="0" applyNumberFormat="1" applyFont="1" applyFill="1" applyBorder="1" applyAlignment="1">
      <alignment horizontal="center" vertical="center" wrapText="1"/>
    </xf>
    <xf numFmtId="165" fontId="35" fillId="0" borderId="14" xfId="0" applyNumberFormat="1" applyFont="1" applyFill="1" applyBorder="1" applyAlignment="1">
      <alignment horizontal="center" vertical="top" wrapText="1"/>
    </xf>
    <xf numFmtId="165" fontId="35" fillId="0" borderId="34" xfId="0" applyNumberFormat="1" applyFont="1" applyFill="1" applyBorder="1" applyAlignment="1">
      <alignment horizontal="center" vertical="top" wrapText="1"/>
    </xf>
    <xf numFmtId="165" fontId="35" fillId="0" borderId="5" xfId="0" applyNumberFormat="1" applyFont="1" applyFill="1" applyBorder="1" applyAlignment="1">
      <alignment horizontal="center" vertical="top" wrapText="1"/>
    </xf>
    <xf numFmtId="49" fontId="35" fillId="0" borderId="14" xfId="0" applyNumberFormat="1" applyFont="1" applyFill="1" applyBorder="1" applyAlignment="1">
      <alignment horizontal="center" vertical="center" wrapText="1"/>
    </xf>
    <xf numFmtId="49" fontId="35" fillId="0" borderId="34" xfId="0" applyNumberFormat="1" applyFont="1" applyFill="1" applyBorder="1" applyAlignment="1">
      <alignment horizontal="center" vertical="center" wrapText="1"/>
    </xf>
    <xf numFmtId="49" fontId="35" fillId="0" borderId="5" xfId="0" applyNumberFormat="1" applyFont="1" applyFill="1" applyBorder="1" applyAlignment="1">
      <alignment horizontal="center" vertical="center" wrapText="1"/>
    </xf>
    <xf numFmtId="165" fontId="35" fillId="0" borderId="14" xfId="0" applyNumberFormat="1" applyFont="1" applyFill="1" applyBorder="1" applyAlignment="1">
      <alignment horizontal="center" vertical="center" wrapText="1"/>
    </xf>
    <xf numFmtId="165" fontId="35" fillId="0" borderId="34" xfId="0" applyNumberFormat="1" applyFont="1" applyFill="1" applyBorder="1" applyAlignment="1">
      <alignment horizontal="center" vertical="center" wrapText="1"/>
    </xf>
    <xf numFmtId="165" fontId="35" fillId="0" borderId="5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10" fontId="35" fillId="0" borderId="34" xfId="0" applyNumberFormat="1" applyFont="1" applyFill="1" applyBorder="1" applyAlignment="1">
      <alignment horizontal="center" vertical="center" wrapText="1"/>
    </xf>
    <xf numFmtId="10" fontId="35" fillId="0" borderId="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/>
    </xf>
    <xf numFmtId="165" fontId="35" fillId="0" borderId="14" xfId="0" applyNumberFormat="1" applyFont="1" applyFill="1" applyBorder="1" applyAlignment="1">
      <alignment horizontal="right" vertical="center" wrapText="1"/>
    </xf>
    <xf numFmtId="165" fontId="35" fillId="0" borderId="5" xfId="0" applyNumberFormat="1" applyFont="1" applyFill="1" applyBorder="1" applyAlignment="1">
      <alignment horizontal="righ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right" vertical="center" wrapText="1"/>
    </xf>
    <xf numFmtId="0" fontId="24" fillId="0" borderId="4" xfId="0" applyFont="1" applyFill="1" applyBorder="1" applyAlignment="1">
      <alignment horizontal="right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right" vertical="center" wrapText="1"/>
    </xf>
    <xf numFmtId="0" fontId="14" fillId="0" borderId="23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right" vertical="top" wrapText="1"/>
    </xf>
    <xf numFmtId="0" fontId="18" fillId="0" borderId="12" xfId="0" applyFont="1" applyFill="1" applyBorder="1" applyAlignment="1">
      <alignment horizontal="righ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34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5" fillId="6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Alignment="1"/>
    <xf numFmtId="15" fontId="12" fillId="5" borderId="9" xfId="0" applyNumberFormat="1" applyFont="1" applyFill="1" applyBorder="1" applyAlignment="1">
      <alignment horizontal="center" vertical="center" wrapText="1"/>
    </xf>
    <xf numFmtId="15" fontId="12" fillId="5" borderId="15" xfId="0" applyNumberFormat="1" applyFont="1" applyFill="1" applyBorder="1" applyAlignment="1">
      <alignment horizontal="center" vertical="center" wrapText="1"/>
    </xf>
    <xf numFmtId="15" fontId="11" fillId="5" borderId="26" xfId="0" applyNumberFormat="1" applyFont="1" applyFill="1" applyBorder="1" applyAlignment="1">
      <alignment horizontal="center" vertical="center" wrapText="1"/>
    </xf>
    <xf numFmtId="15" fontId="11" fillId="5" borderId="27" xfId="0" applyNumberFormat="1" applyFont="1" applyFill="1" applyBorder="1" applyAlignment="1">
      <alignment horizontal="center" vertical="center" wrapText="1"/>
    </xf>
    <xf numFmtId="15" fontId="11" fillId="5" borderId="28" xfId="0" applyNumberFormat="1" applyFont="1" applyFill="1" applyBorder="1" applyAlignment="1">
      <alignment horizontal="center" vertical="center" wrapText="1"/>
    </xf>
    <xf numFmtId="164" fontId="12" fillId="5" borderId="24" xfId="0" applyNumberFormat="1" applyFont="1" applyFill="1" applyBorder="1" applyAlignment="1">
      <alignment horizontal="center" vertical="center" wrapText="1"/>
    </xf>
    <xf numFmtId="164" fontId="12" fillId="5" borderId="9" xfId="0" applyNumberFormat="1" applyFont="1" applyFill="1" applyBorder="1" applyAlignment="1">
      <alignment horizontal="center" vertical="center" wrapText="1"/>
    </xf>
    <xf numFmtId="15" fontId="49" fillId="5" borderId="9" xfId="0" applyNumberFormat="1" applyFont="1" applyFill="1" applyBorder="1" applyAlignment="1">
      <alignment horizontal="center" vertical="center" wrapText="1"/>
    </xf>
    <xf numFmtId="15" fontId="49" fillId="5" borderId="15" xfId="0" applyNumberFormat="1" applyFont="1" applyFill="1" applyBorder="1" applyAlignment="1">
      <alignment horizontal="center" vertical="center" wrapText="1"/>
    </xf>
    <xf numFmtId="164" fontId="30" fillId="5" borderId="24" xfId="0" applyNumberFormat="1" applyFont="1" applyFill="1" applyBorder="1" applyAlignment="1">
      <alignment horizontal="center" vertical="center" wrapText="1"/>
    </xf>
    <xf numFmtId="164" fontId="30" fillId="5" borderId="9" xfId="0" applyNumberFormat="1" applyFont="1" applyFill="1" applyBorder="1" applyAlignment="1">
      <alignment horizontal="center" vertical="center" wrapText="1"/>
    </xf>
    <xf numFmtId="15" fontId="12" fillId="5" borderId="24" xfId="0" applyNumberFormat="1" applyFont="1" applyFill="1" applyBorder="1" applyAlignment="1">
      <alignment horizontal="center" vertical="center" wrapText="1"/>
    </xf>
    <xf numFmtId="166" fontId="12" fillId="5" borderId="9" xfId="0" applyNumberFormat="1" applyFont="1" applyFill="1" applyBorder="1" applyAlignment="1">
      <alignment horizontal="center" vertical="center" wrapText="1"/>
    </xf>
    <xf numFmtId="166" fontId="12" fillId="5" borderId="15" xfId="0" applyNumberFormat="1" applyFont="1" applyFill="1" applyBorder="1" applyAlignment="1">
      <alignment horizontal="center" vertical="center" wrapText="1"/>
    </xf>
    <xf numFmtId="15" fontId="40" fillId="5" borderId="24" xfId="0" applyNumberFormat="1" applyFont="1" applyFill="1" applyBorder="1" applyAlignment="1">
      <alignment horizontal="center" vertical="center" wrapText="1"/>
    </xf>
    <xf numFmtId="164" fontId="12" fillId="5" borderId="35" xfId="0" applyNumberFormat="1" applyFont="1" applyFill="1" applyBorder="1" applyAlignment="1">
      <alignment horizontal="center" vertical="center" wrapText="1"/>
    </xf>
    <xf numFmtId="164" fontId="12" fillId="5" borderId="36" xfId="0" applyNumberFormat="1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center" wrapText="1"/>
    </xf>
    <xf numFmtId="164" fontId="12" fillId="5" borderId="37" xfId="0" applyNumberFormat="1" applyFont="1" applyFill="1" applyBorder="1" applyAlignment="1">
      <alignment horizontal="center" vertical="center" wrapText="1"/>
    </xf>
    <xf numFmtId="164" fontId="12" fillId="5" borderId="15" xfId="0" applyNumberFormat="1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14" fontId="2" fillId="0" borderId="34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49" fontId="55" fillId="0" borderId="34" xfId="0" applyNumberFormat="1" applyFont="1" applyFill="1" applyBorder="1" applyAlignment="1">
      <alignment horizontal="center" vertical="center" wrapText="1"/>
    </xf>
    <xf numFmtId="49" fontId="55" fillId="0" borderId="5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justify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2" fillId="9" borderId="4" xfId="0" applyFont="1" applyFill="1" applyBorder="1" applyAlignment="1">
      <alignment horizontal="center" vertical="center" wrapText="1"/>
    </xf>
    <xf numFmtId="15" fontId="12" fillId="9" borderId="4" xfId="0" applyNumberFormat="1" applyFont="1" applyFill="1" applyBorder="1" applyAlignment="1">
      <alignment horizontal="center" vertical="center" wrapText="1"/>
    </xf>
    <xf numFmtId="15" fontId="47" fillId="9" borderId="4" xfId="0" applyNumberFormat="1" applyFont="1" applyFill="1" applyBorder="1" applyAlignment="1">
      <alignment horizontal="center" vertical="center" wrapText="1"/>
    </xf>
    <xf numFmtId="15" fontId="40" fillId="9" borderId="4" xfId="0" applyNumberFormat="1" applyFont="1" applyFill="1" applyBorder="1" applyAlignment="1">
      <alignment horizontal="center" vertical="center" wrapText="1"/>
    </xf>
    <xf numFmtId="164" fontId="12" fillId="9" borderId="4" xfId="0" applyNumberFormat="1" applyFont="1" applyFill="1" applyBorder="1" applyAlignment="1">
      <alignment horizontal="center" vertical="center" wrapText="1"/>
    </xf>
    <xf numFmtId="15" fontId="13" fillId="9" borderId="4" xfId="0" applyNumberFormat="1" applyFont="1" applyFill="1" applyBorder="1" applyAlignment="1">
      <alignment horizontal="center" vertical="center" wrapText="1"/>
    </xf>
    <xf numFmtId="15" fontId="12" fillId="9" borderId="4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165" fontId="2" fillId="0" borderId="34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0" fontId="35" fillId="0" borderId="4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</cellXfs>
  <cellStyles count="22">
    <cellStyle name="Normal" xfId="0" builtinId="0"/>
    <cellStyle name="Normal 2 2" xfId="1"/>
    <cellStyle name="Normal 2 3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  <cellStyle name="Porcentual" xfId="10" builtinId="5"/>
    <cellStyle name="Währung" xfId="11"/>
    <cellStyle name="Währung 2" xfId="12"/>
    <cellStyle name="Währung 2 2" xfId="13"/>
    <cellStyle name="Währung 2 3" xfId="14"/>
    <cellStyle name="Währung 3" xfId="15"/>
    <cellStyle name="Währung 4" xfId="16"/>
    <cellStyle name="Währung 5" xfId="17"/>
    <cellStyle name="Währung 6" xfId="18"/>
    <cellStyle name="Währung 7" xfId="19"/>
    <cellStyle name="Währung 8" xfId="20"/>
    <cellStyle name="Währung 9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95250</xdr:colOff>
      <xdr:row>0</xdr:row>
      <xdr:rowOff>28575</xdr:rowOff>
    </xdr:from>
    <xdr:to>
      <xdr:col>0</xdr:col>
      <xdr:colOff>457200</xdr:colOff>
      <xdr:row>2</xdr:row>
      <xdr:rowOff>133350</xdr:rowOff>
    </xdr:to>
    <xdr:pic>
      <xdr:nvPicPr>
        <xdr:cNvPr id="107616" name="Picture 1" descr="LOGOAPI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6648"/>
        <a:stretch>
          <a:fillRect/>
        </a:stretch>
      </xdr:blipFill>
      <xdr:spPr bwMode="auto">
        <a:xfrm>
          <a:off x="95250" y="2857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57150</xdr:rowOff>
    </xdr:from>
    <xdr:to>
      <xdr:col>0</xdr:col>
      <xdr:colOff>466725</xdr:colOff>
      <xdr:row>3</xdr:row>
      <xdr:rowOff>161925</xdr:rowOff>
    </xdr:to>
    <xdr:pic>
      <xdr:nvPicPr>
        <xdr:cNvPr id="107002" name="Picture 1" descr="LOGOAPI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6648"/>
        <a:stretch>
          <a:fillRect/>
        </a:stretch>
      </xdr:blipFill>
      <xdr:spPr bwMode="auto">
        <a:xfrm>
          <a:off x="9525" y="57150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8"/>
  <sheetViews>
    <sheetView tabSelected="1" topLeftCell="C1" zoomScale="80" zoomScaleNormal="80" zoomScaleSheetLayoutView="66" workbookViewId="0">
      <selection activeCell="V52" sqref="V52"/>
    </sheetView>
  </sheetViews>
  <sheetFormatPr baseColWidth="10" defaultRowHeight="15"/>
  <cols>
    <col min="1" max="1" width="14.7109375" style="3" customWidth="1"/>
    <col min="2" max="2" width="51" style="2" customWidth="1"/>
    <col min="3" max="3" width="26.140625" style="1" customWidth="1"/>
    <col min="4" max="4" width="12" style="4" customWidth="1"/>
    <col min="5" max="5" width="12.140625" style="3" customWidth="1"/>
    <col min="6" max="6" width="9.42578125" style="3" customWidth="1"/>
    <col min="7" max="7" width="14" style="5" customWidth="1"/>
    <col min="8" max="10" width="5.42578125" style="3" customWidth="1"/>
    <col min="11" max="11" width="5.5703125" style="6" customWidth="1"/>
    <col min="12" max="12" width="16.140625" style="7" customWidth="1"/>
    <col min="13" max="13" width="16.140625" style="8" customWidth="1"/>
    <col min="14" max="14" width="17.140625" style="7" customWidth="1"/>
    <col min="15" max="15" width="16.5703125" style="7" customWidth="1"/>
    <col min="16" max="16" width="13.28515625" style="7" customWidth="1"/>
    <col min="17" max="17" width="14.5703125" style="4" customWidth="1"/>
    <col min="18" max="18" width="12.5703125" style="4" customWidth="1"/>
    <col min="19" max="19" width="11.7109375" style="4" customWidth="1"/>
    <col min="20" max="20" width="5.5703125" style="9" customWidth="1"/>
    <col min="21" max="21" width="12.5703125" style="4" customWidth="1"/>
    <col min="22" max="22" width="13.85546875" style="10" customWidth="1"/>
    <col min="23" max="23" width="9.85546875" style="91" customWidth="1"/>
    <col min="24" max="24" width="8" style="3" customWidth="1"/>
    <col min="25" max="25" width="16" style="3" customWidth="1"/>
    <col min="26" max="26" width="17.28515625" style="77" customWidth="1"/>
    <col min="27" max="27" width="3" style="1" customWidth="1"/>
    <col min="28" max="28" width="27.140625" style="191" customWidth="1"/>
    <col min="29" max="16384" width="11.42578125" style="1"/>
  </cols>
  <sheetData>
    <row r="1" spans="1:28" ht="5.25" customHeight="1">
      <c r="A1" s="3" t="s">
        <v>30</v>
      </c>
    </row>
    <row r="2" spans="1:28" ht="15" customHeight="1">
      <c r="A2" s="1"/>
      <c r="B2" s="416" t="s">
        <v>44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</row>
    <row r="3" spans="1:28" ht="14.25" customHeight="1" thickBot="1">
      <c r="A3" s="13"/>
      <c r="B3" s="14"/>
      <c r="C3" s="13"/>
      <c r="D3" s="13"/>
      <c r="E3" s="13"/>
      <c r="F3" s="13"/>
      <c r="G3" s="11"/>
      <c r="H3" s="13"/>
      <c r="I3" s="13"/>
      <c r="J3" s="13"/>
      <c r="K3" s="12"/>
      <c r="L3" s="15"/>
      <c r="M3" s="15"/>
      <c r="N3" s="15"/>
      <c r="O3" s="15"/>
      <c r="P3" s="15"/>
      <c r="Q3" s="13"/>
      <c r="R3" s="13"/>
      <c r="S3" s="13"/>
      <c r="T3" s="13"/>
      <c r="U3" s="13"/>
      <c r="V3" s="13"/>
      <c r="W3" s="417" t="s">
        <v>176</v>
      </c>
      <c r="X3" s="417"/>
      <c r="Y3" s="417"/>
      <c r="Z3" s="418"/>
    </row>
    <row r="4" spans="1:28" s="17" customFormat="1" ht="21.75" customHeight="1" thickBot="1">
      <c r="A4" s="390" t="s">
        <v>15</v>
      </c>
      <c r="B4" s="391" t="s">
        <v>0</v>
      </c>
      <c r="C4" s="390" t="s">
        <v>16</v>
      </c>
      <c r="D4" s="430" t="s">
        <v>19</v>
      </c>
      <c r="E4" s="419" t="s">
        <v>20</v>
      </c>
      <c r="F4" s="419" t="s">
        <v>21</v>
      </c>
      <c r="G4" s="426" t="s">
        <v>35</v>
      </c>
      <c r="H4" s="433" t="s">
        <v>10</v>
      </c>
      <c r="I4" s="433"/>
      <c r="J4" s="433"/>
      <c r="K4" s="434" t="s">
        <v>18</v>
      </c>
      <c r="L4" s="435"/>
      <c r="M4" s="431" t="s">
        <v>58</v>
      </c>
      <c r="N4" s="425" t="s">
        <v>27</v>
      </c>
      <c r="O4" s="425" t="s">
        <v>32</v>
      </c>
      <c r="P4" s="425" t="s">
        <v>39</v>
      </c>
      <c r="Q4" s="430" t="s">
        <v>5</v>
      </c>
      <c r="R4" s="430"/>
      <c r="S4" s="419" t="s">
        <v>29</v>
      </c>
      <c r="T4" s="421" t="s">
        <v>6</v>
      </c>
      <c r="U4" s="422"/>
      <c r="V4" s="422"/>
      <c r="W4" s="423"/>
      <c r="X4" s="424" t="s">
        <v>13</v>
      </c>
      <c r="Y4" s="424" t="s">
        <v>14</v>
      </c>
      <c r="Z4" s="428" t="s">
        <v>31</v>
      </c>
      <c r="AA4" s="16"/>
      <c r="AB4" s="198" t="s">
        <v>67</v>
      </c>
    </row>
    <row r="5" spans="1:28" s="18" customFormat="1" ht="25.5" customHeight="1" thickBot="1">
      <c r="A5" s="391"/>
      <c r="B5" s="439"/>
      <c r="C5" s="391"/>
      <c r="D5" s="419"/>
      <c r="E5" s="420"/>
      <c r="F5" s="420"/>
      <c r="G5" s="427"/>
      <c r="H5" s="114" t="s">
        <v>12</v>
      </c>
      <c r="I5" s="115" t="s">
        <v>4</v>
      </c>
      <c r="J5" s="116" t="s">
        <v>3</v>
      </c>
      <c r="K5" s="436"/>
      <c r="L5" s="437"/>
      <c r="M5" s="432"/>
      <c r="N5" s="438"/>
      <c r="O5" s="438"/>
      <c r="P5" s="438"/>
      <c r="Q5" s="167" t="s">
        <v>1</v>
      </c>
      <c r="R5" s="167" t="s">
        <v>2</v>
      </c>
      <c r="S5" s="420"/>
      <c r="T5" s="147" t="s">
        <v>7</v>
      </c>
      <c r="U5" s="148" t="s">
        <v>11</v>
      </c>
      <c r="V5" s="149" t="s">
        <v>8</v>
      </c>
      <c r="W5" s="150" t="s">
        <v>9</v>
      </c>
      <c r="X5" s="425"/>
      <c r="Y5" s="425"/>
      <c r="Z5" s="429"/>
      <c r="AA5" s="16"/>
      <c r="AB5" s="192"/>
    </row>
    <row r="6" spans="1:28" s="28" customFormat="1" ht="17.25" customHeight="1">
      <c r="A6" s="388" t="s">
        <v>70</v>
      </c>
      <c r="B6" s="389"/>
      <c r="C6" s="389"/>
      <c r="D6" s="19"/>
      <c r="E6" s="20"/>
      <c r="F6" s="20"/>
      <c r="G6" s="21"/>
      <c r="H6" s="22"/>
      <c r="I6" s="22"/>
      <c r="J6" s="22"/>
      <c r="K6" s="23"/>
      <c r="L6" s="24"/>
      <c r="M6" s="25"/>
      <c r="N6" s="24"/>
      <c r="O6" s="24"/>
      <c r="P6" s="24"/>
      <c r="Q6" s="22"/>
      <c r="R6" s="22"/>
      <c r="S6" s="22"/>
      <c r="T6" s="26"/>
      <c r="U6" s="22"/>
      <c r="V6" s="27"/>
      <c r="W6" s="92"/>
      <c r="X6" s="117"/>
      <c r="Y6" s="117"/>
      <c r="Z6" s="78"/>
      <c r="AB6" s="193"/>
    </row>
    <row r="7" spans="1:28" s="139" customFormat="1" ht="18" customHeight="1">
      <c r="A7" s="382" t="s">
        <v>43</v>
      </c>
      <c r="B7" s="383"/>
      <c r="C7" s="384"/>
      <c r="D7" s="142"/>
      <c r="E7" s="137"/>
      <c r="F7" s="137"/>
      <c r="G7" s="144"/>
      <c r="H7" s="142"/>
      <c r="I7" s="143"/>
      <c r="J7" s="142"/>
      <c r="K7" s="30"/>
      <c r="L7" s="31"/>
      <c r="M7" s="31"/>
      <c r="N7" s="141"/>
      <c r="O7" s="141"/>
      <c r="P7" s="141"/>
      <c r="Q7" s="142"/>
      <c r="R7" s="142"/>
      <c r="S7" s="142"/>
      <c r="T7" s="38"/>
      <c r="U7" s="39"/>
      <c r="V7" s="40"/>
      <c r="W7" s="145"/>
      <c r="X7" s="32"/>
      <c r="Y7" s="32"/>
      <c r="Z7" s="199"/>
      <c r="AB7" s="193"/>
    </row>
    <row r="8" spans="1:28" s="139" customFormat="1" ht="21.75" customHeight="1">
      <c r="A8" s="295" t="s">
        <v>36</v>
      </c>
      <c r="B8" s="295" t="s">
        <v>37</v>
      </c>
      <c r="C8" s="295" t="s">
        <v>38</v>
      </c>
      <c r="D8" s="301">
        <v>40682</v>
      </c>
      <c r="E8" s="295" t="s">
        <v>45</v>
      </c>
      <c r="F8" s="295" t="s">
        <v>45</v>
      </c>
      <c r="G8" s="298" t="s">
        <v>46</v>
      </c>
      <c r="H8" s="301" t="s">
        <v>45</v>
      </c>
      <c r="I8" s="339"/>
      <c r="J8" s="301"/>
      <c r="K8" s="172" t="s">
        <v>191</v>
      </c>
      <c r="L8" s="31">
        <v>20275624.550000001</v>
      </c>
      <c r="M8" s="286">
        <v>17477344.960000001</v>
      </c>
      <c r="N8" s="289">
        <f>L12-M8</f>
        <v>1370914.6900000013</v>
      </c>
      <c r="O8" s="289">
        <v>17477344.960000001</v>
      </c>
      <c r="P8" s="336" t="s">
        <v>209</v>
      </c>
      <c r="Q8" s="301">
        <v>40686</v>
      </c>
      <c r="R8" s="301" t="s">
        <v>171</v>
      </c>
      <c r="S8" s="301" t="s">
        <v>47</v>
      </c>
      <c r="T8" s="330" t="s">
        <v>163</v>
      </c>
      <c r="U8" s="324">
        <v>40896</v>
      </c>
      <c r="V8" s="333" t="s">
        <v>155</v>
      </c>
      <c r="W8" s="327">
        <v>0.24049999999999999</v>
      </c>
      <c r="X8" s="310">
        <v>1</v>
      </c>
      <c r="Y8" s="280">
        <v>1</v>
      </c>
      <c r="Z8" s="283" t="s">
        <v>219</v>
      </c>
      <c r="AB8" s="229" t="s">
        <v>68</v>
      </c>
    </row>
    <row r="9" spans="1:28" s="139" customFormat="1" ht="18" customHeight="1">
      <c r="A9" s="296"/>
      <c r="B9" s="296"/>
      <c r="C9" s="296"/>
      <c r="D9" s="302"/>
      <c r="E9" s="296"/>
      <c r="F9" s="296"/>
      <c r="G9" s="299"/>
      <c r="H9" s="302"/>
      <c r="I9" s="340"/>
      <c r="J9" s="302"/>
      <c r="K9" s="236" t="s">
        <v>192</v>
      </c>
      <c r="L9" s="31">
        <v>-2798279.59</v>
      </c>
      <c r="M9" s="287"/>
      <c r="N9" s="290"/>
      <c r="O9" s="290"/>
      <c r="P9" s="337"/>
      <c r="Q9" s="302"/>
      <c r="R9" s="302"/>
      <c r="S9" s="302"/>
      <c r="T9" s="331"/>
      <c r="U9" s="325"/>
      <c r="V9" s="334"/>
      <c r="W9" s="328"/>
      <c r="X9" s="311"/>
      <c r="Y9" s="281"/>
      <c r="Z9" s="284"/>
      <c r="AB9" s="229"/>
    </row>
    <row r="10" spans="1:28" s="139" customFormat="1" ht="25.5" customHeight="1">
      <c r="A10" s="296"/>
      <c r="B10" s="296"/>
      <c r="C10" s="296"/>
      <c r="D10" s="302"/>
      <c r="E10" s="296"/>
      <c r="F10" s="296"/>
      <c r="G10" s="299"/>
      <c r="H10" s="302"/>
      <c r="I10" s="340"/>
      <c r="J10" s="302"/>
      <c r="K10" s="236" t="s">
        <v>205</v>
      </c>
      <c r="L10" s="31">
        <f>L8+L9</f>
        <v>17477344.960000001</v>
      </c>
      <c r="M10" s="287"/>
      <c r="N10" s="290"/>
      <c r="O10" s="290"/>
      <c r="P10" s="337"/>
      <c r="Q10" s="302"/>
      <c r="R10" s="302"/>
      <c r="S10" s="302"/>
      <c r="T10" s="331"/>
      <c r="U10" s="325"/>
      <c r="V10" s="334"/>
      <c r="W10" s="328"/>
      <c r="X10" s="311"/>
      <c r="Y10" s="281"/>
      <c r="Z10" s="284"/>
      <c r="AB10" s="229"/>
    </row>
    <row r="11" spans="1:28" s="139" customFormat="1" ht="25.5" customHeight="1">
      <c r="A11" s="296"/>
      <c r="B11" s="296"/>
      <c r="C11" s="296"/>
      <c r="D11" s="302"/>
      <c r="E11" s="296"/>
      <c r="F11" s="296"/>
      <c r="G11" s="299"/>
      <c r="H11" s="302"/>
      <c r="I11" s="340"/>
      <c r="J11" s="302"/>
      <c r="K11" s="236" t="s">
        <v>206</v>
      </c>
      <c r="L11" s="31">
        <v>1370914.69</v>
      </c>
      <c r="M11" s="287"/>
      <c r="N11" s="290"/>
      <c r="O11" s="290"/>
      <c r="P11" s="337"/>
      <c r="Q11" s="302"/>
      <c r="R11" s="302"/>
      <c r="S11" s="302"/>
      <c r="T11" s="331"/>
      <c r="U11" s="325"/>
      <c r="V11" s="334"/>
      <c r="W11" s="328"/>
      <c r="X11" s="311"/>
      <c r="Y11" s="281"/>
      <c r="Z11" s="284"/>
      <c r="AB11" s="229"/>
    </row>
    <row r="12" spans="1:28" s="139" customFormat="1" ht="23.25" customHeight="1">
      <c r="A12" s="297"/>
      <c r="B12" s="297"/>
      <c r="C12" s="297"/>
      <c r="D12" s="303"/>
      <c r="E12" s="297"/>
      <c r="F12" s="297"/>
      <c r="G12" s="300"/>
      <c r="H12" s="303"/>
      <c r="I12" s="341"/>
      <c r="J12" s="303"/>
      <c r="K12" s="236" t="s">
        <v>205</v>
      </c>
      <c r="L12" s="31">
        <f>L10+L11</f>
        <v>18848259.650000002</v>
      </c>
      <c r="M12" s="288"/>
      <c r="N12" s="291"/>
      <c r="O12" s="291"/>
      <c r="P12" s="338"/>
      <c r="Q12" s="303"/>
      <c r="R12" s="303"/>
      <c r="S12" s="303"/>
      <c r="T12" s="332"/>
      <c r="U12" s="326"/>
      <c r="V12" s="335"/>
      <c r="W12" s="329"/>
      <c r="X12" s="312"/>
      <c r="Y12" s="282"/>
      <c r="Z12" s="285"/>
      <c r="AB12" s="229"/>
    </row>
    <row r="13" spans="1:28" s="139" customFormat="1" ht="18" customHeight="1">
      <c r="A13" s="295" t="s">
        <v>133</v>
      </c>
      <c r="B13" s="295" t="s">
        <v>130</v>
      </c>
      <c r="C13" s="295" t="s">
        <v>79</v>
      </c>
      <c r="D13" s="301">
        <v>41127</v>
      </c>
      <c r="E13" s="295" t="s">
        <v>45</v>
      </c>
      <c r="F13" s="295" t="s">
        <v>45</v>
      </c>
      <c r="G13" s="304" t="s">
        <v>131</v>
      </c>
      <c r="H13" s="301"/>
      <c r="I13" s="301" t="s">
        <v>45</v>
      </c>
      <c r="J13" s="301"/>
      <c r="K13" s="172" t="s">
        <v>191</v>
      </c>
      <c r="L13" s="31">
        <v>2318580.52</v>
      </c>
      <c r="M13" s="286">
        <v>2318568.13</v>
      </c>
      <c r="N13" s="289">
        <f>L16-M13</f>
        <v>0</v>
      </c>
      <c r="O13" s="289">
        <v>2318568.13</v>
      </c>
      <c r="P13" s="318"/>
      <c r="Q13" s="301">
        <v>41134</v>
      </c>
      <c r="R13" s="301">
        <v>41193</v>
      </c>
      <c r="S13" s="301" t="s">
        <v>132</v>
      </c>
      <c r="T13" s="321" t="s">
        <v>162</v>
      </c>
      <c r="U13" s="324">
        <v>41177</v>
      </c>
      <c r="V13" s="286" t="s">
        <v>156</v>
      </c>
      <c r="W13" s="327">
        <v>0</v>
      </c>
      <c r="X13" s="310">
        <v>1</v>
      </c>
      <c r="Y13" s="280">
        <f>M13/L16</f>
        <v>1</v>
      </c>
      <c r="Z13" s="283" t="s">
        <v>153</v>
      </c>
      <c r="AB13" s="229"/>
    </row>
    <row r="14" spans="1:28" s="139" customFormat="1" ht="15.75" customHeight="1">
      <c r="A14" s="296"/>
      <c r="B14" s="296"/>
      <c r="C14" s="296"/>
      <c r="D14" s="302"/>
      <c r="E14" s="296"/>
      <c r="F14" s="296"/>
      <c r="G14" s="305"/>
      <c r="H14" s="302"/>
      <c r="I14" s="302"/>
      <c r="J14" s="302"/>
      <c r="K14" s="316" t="s">
        <v>192</v>
      </c>
      <c r="L14" s="31">
        <v>-69117.289999999994</v>
      </c>
      <c r="M14" s="287"/>
      <c r="N14" s="290"/>
      <c r="O14" s="290"/>
      <c r="P14" s="319"/>
      <c r="Q14" s="302"/>
      <c r="R14" s="302"/>
      <c r="S14" s="302"/>
      <c r="T14" s="322"/>
      <c r="U14" s="325"/>
      <c r="V14" s="287"/>
      <c r="W14" s="328"/>
      <c r="X14" s="311"/>
      <c r="Y14" s="281"/>
      <c r="Z14" s="284"/>
      <c r="AB14" s="229"/>
    </row>
    <row r="15" spans="1:28" s="139" customFormat="1" ht="15" customHeight="1">
      <c r="A15" s="296"/>
      <c r="B15" s="296"/>
      <c r="C15" s="296"/>
      <c r="D15" s="302"/>
      <c r="E15" s="296"/>
      <c r="F15" s="296"/>
      <c r="G15" s="305"/>
      <c r="H15" s="302"/>
      <c r="I15" s="302"/>
      <c r="J15" s="302"/>
      <c r="K15" s="317"/>
      <c r="L15" s="31">
        <v>69104.899999999994</v>
      </c>
      <c r="M15" s="287"/>
      <c r="N15" s="290"/>
      <c r="O15" s="290"/>
      <c r="P15" s="319"/>
      <c r="Q15" s="302"/>
      <c r="R15" s="302"/>
      <c r="S15" s="302"/>
      <c r="T15" s="322"/>
      <c r="U15" s="325"/>
      <c r="V15" s="287"/>
      <c r="W15" s="328"/>
      <c r="X15" s="311"/>
      <c r="Y15" s="281"/>
      <c r="Z15" s="284"/>
      <c r="AB15" s="229"/>
    </row>
    <row r="16" spans="1:28" s="139" customFormat="1" ht="15.75" customHeight="1">
      <c r="A16" s="297"/>
      <c r="B16" s="297"/>
      <c r="C16" s="297"/>
      <c r="D16" s="303"/>
      <c r="E16" s="297"/>
      <c r="F16" s="297"/>
      <c r="G16" s="306"/>
      <c r="H16" s="303"/>
      <c r="I16" s="303"/>
      <c r="J16" s="303"/>
      <c r="K16" s="30" t="s">
        <v>112</v>
      </c>
      <c r="L16" s="31">
        <f>SUM(L13:L15)</f>
        <v>2318568.13</v>
      </c>
      <c r="M16" s="288"/>
      <c r="N16" s="291"/>
      <c r="O16" s="291"/>
      <c r="P16" s="320"/>
      <c r="Q16" s="303"/>
      <c r="R16" s="303"/>
      <c r="S16" s="303"/>
      <c r="T16" s="323"/>
      <c r="U16" s="326"/>
      <c r="V16" s="288"/>
      <c r="W16" s="329"/>
      <c r="X16" s="312"/>
      <c r="Y16" s="282"/>
      <c r="Z16" s="285"/>
      <c r="AB16" s="229" t="s">
        <v>187</v>
      </c>
    </row>
    <row r="17" spans="1:28" s="139" customFormat="1" ht="38.25" customHeight="1">
      <c r="A17" s="295" t="s">
        <v>146</v>
      </c>
      <c r="B17" s="373" t="s">
        <v>147</v>
      </c>
      <c r="C17" s="295" t="s">
        <v>79</v>
      </c>
      <c r="D17" s="301">
        <v>41176</v>
      </c>
      <c r="E17" s="295" t="s">
        <v>45</v>
      </c>
      <c r="F17" s="295" t="s">
        <v>45</v>
      </c>
      <c r="G17" s="304" t="s">
        <v>148</v>
      </c>
      <c r="H17" s="301"/>
      <c r="I17" s="301" t="s">
        <v>45</v>
      </c>
      <c r="J17" s="301"/>
      <c r="K17" s="30" t="s">
        <v>184</v>
      </c>
      <c r="L17" s="31">
        <v>840144.85</v>
      </c>
      <c r="M17" s="289">
        <v>833868.21</v>
      </c>
      <c r="N17" s="289">
        <f>L19-M17</f>
        <v>0</v>
      </c>
      <c r="O17" s="289">
        <v>833868.21</v>
      </c>
      <c r="P17" s="364"/>
      <c r="Q17" s="301">
        <v>41178</v>
      </c>
      <c r="R17" s="301">
        <v>41222</v>
      </c>
      <c r="S17" s="301" t="s">
        <v>149</v>
      </c>
      <c r="T17" s="345" t="s">
        <v>162</v>
      </c>
      <c r="U17" s="301">
        <v>41222</v>
      </c>
      <c r="V17" s="286" t="s">
        <v>183</v>
      </c>
      <c r="W17" s="360">
        <v>7.4999999999999997E-3</v>
      </c>
      <c r="X17" s="310">
        <v>1</v>
      </c>
      <c r="Y17" s="280">
        <f>M17/L19</f>
        <v>1</v>
      </c>
      <c r="Z17" s="283" t="s">
        <v>153</v>
      </c>
      <c r="AB17" s="370" t="s">
        <v>187</v>
      </c>
    </row>
    <row r="18" spans="1:28" s="139" customFormat="1" ht="15.75" customHeight="1">
      <c r="A18" s="296"/>
      <c r="B18" s="374"/>
      <c r="C18" s="296"/>
      <c r="D18" s="302"/>
      <c r="E18" s="296"/>
      <c r="F18" s="296"/>
      <c r="G18" s="305"/>
      <c r="H18" s="302"/>
      <c r="I18" s="302"/>
      <c r="J18" s="302"/>
      <c r="K18" s="30" t="s">
        <v>185</v>
      </c>
      <c r="L18" s="31">
        <v>-6276.64</v>
      </c>
      <c r="M18" s="290"/>
      <c r="N18" s="290"/>
      <c r="O18" s="290"/>
      <c r="P18" s="365"/>
      <c r="Q18" s="302"/>
      <c r="R18" s="302"/>
      <c r="S18" s="302"/>
      <c r="T18" s="346"/>
      <c r="U18" s="302"/>
      <c r="V18" s="287"/>
      <c r="W18" s="371"/>
      <c r="X18" s="311"/>
      <c r="Y18" s="281"/>
      <c r="Z18" s="284"/>
      <c r="AB18" s="370"/>
    </row>
    <row r="19" spans="1:28" s="139" customFormat="1" ht="13.5" customHeight="1">
      <c r="A19" s="297"/>
      <c r="B19" s="375"/>
      <c r="C19" s="297"/>
      <c r="D19" s="303"/>
      <c r="E19" s="297"/>
      <c r="F19" s="297"/>
      <c r="G19" s="306"/>
      <c r="H19" s="303"/>
      <c r="I19" s="303"/>
      <c r="J19" s="303"/>
      <c r="K19" s="30"/>
      <c r="L19" s="31">
        <f>SUM(L17:L18)</f>
        <v>833868.21</v>
      </c>
      <c r="M19" s="291"/>
      <c r="N19" s="291"/>
      <c r="O19" s="291"/>
      <c r="P19" s="366"/>
      <c r="Q19" s="303"/>
      <c r="R19" s="303"/>
      <c r="S19" s="303"/>
      <c r="T19" s="347"/>
      <c r="U19" s="303"/>
      <c r="V19" s="288"/>
      <c r="W19" s="372"/>
      <c r="X19" s="312"/>
      <c r="Y19" s="282"/>
      <c r="Z19" s="285"/>
      <c r="AB19" s="370"/>
    </row>
    <row r="20" spans="1:28" s="139" customFormat="1">
      <c r="A20" s="49"/>
      <c r="B20" s="386" t="s">
        <v>144</v>
      </c>
      <c r="C20" s="386"/>
      <c r="D20" s="29"/>
      <c r="E20" s="49"/>
      <c r="F20" s="49"/>
      <c r="G20" s="136"/>
      <c r="H20" s="29"/>
      <c r="I20" s="39"/>
      <c r="J20" s="29"/>
      <c r="K20" s="30"/>
      <c r="L20" s="35">
        <f>L12+L16+L19</f>
        <v>22000695.990000002</v>
      </c>
      <c r="M20" s="36">
        <f>SUM(M8:M17)</f>
        <v>20629781.300000001</v>
      </c>
      <c r="N20" s="231">
        <f>SUM(N8:N17)</f>
        <v>1370914.6900000013</v>
      </c>
      <c r="O20" s="31">
        <f>SUM(O8:O17)</f>
        <v>20629781.300000001</v>
      </c>
      <c r="P20" s="134"/>
      <c r="Q20" s="29"/>
      <c r="R20" s="29"/>
      <c r="S20" s="29"/>
      <c r="T20" s="38"/>
      <c r="U20" s="39"/>
      <c r="V20" s="40"/>
      <c r="W20" s="119"/>
      <c r="X20" s="230"/>
      <c r="Y20" s="32"/>
      <c r="Z20" s="140"/>
      <c r="AB20" s="193"/>
    </row>
    <row r="21" spans="1:28" s="139" customFormat="1">
      <c r="A21" s="382" t="s">
        <v>139</v>
      </c>
      <c r="B21" s="383"/>
      <c r="C21" s="384"/>
      <c r="D21" s="29"/>
      <c r="E21" s="49"/>
      <c r="F21" s="49"/>
      <c r="G21" s="136"/>
      <c r="H21" s="29"/>
      <c r="I21" s="39"/>
      <c r="J21" s="29"/>
      <c r="K21" s="30"/>
      <c r="L21" s="35"/>
      <c r="M21" s="36"/>
      <c r="N21" s="231"/>
      <c r="O21" s="31"/>
      <c r="P21" s="134"/>
      <c r="Q21" s="29"/>
      <c r="R21" s="29"/>
      <c r="S21" s="29"/>
      <c r="T21" s="38"/>
      <c r="U21" s="39"/>
      <c r="V21" s="40"/>
      <c r="W21" s="119"/>
      <c r="X21" s="230"/>
      <c r="Y21" s="32"/>
      <c r="Z21" s="140"/>
      <c r="AB21" s="193"/>
    </row>
    <row r="22" spans="1:28" s="139" customFormat="1" ht="21.75" customHeight="1">
      <c r="A22" s="295" t="s">
        <v>140</v>
      </c>
      <c r="B22" s="295" t="s">
        <v>141</v>
      </c>
      <c r="C22" s="295" t="s">
        <v>142</v>
      </c>
      <c r="D22" s="301">
        <v>41157</v>
      </c>
      <c r="E22" s="295" t="s">
        <v>45</v>
      </c>
      <c r="F22" s="295" t="s">
        <v>45</v>
      </c>
      <c r="G22" s="304" t="s">
        <v>143</v>
      </c>
      <c r="H22" s="301"/>
      <c r="I22" s="301"/>
      <c r="J22" s="301" t="s">
        <v>45</v>
      </c>
      <c r="K22" s="30" t="s">
        <v>191</v>
      </c>
      <c r="L22" s="31">
        <v>1496772.87</v>
      </c>
      <c r="M22" s="286">
        <f>1201451.53+377025.97</f>
        <v>1578477.5</v>
      </c>
      <c r="N22" s="289">
        <f>L26-M22</f>
        <v>0</v>
      </c>
      <c r="O22" s="289">
        <v>1371483.25</v>
      </c>
      <c r="P22" s="345"/>
      <c r="Q22" s="301">
        <v>41162</v>
      </c>
      <c r="R22" s="301">
        <v>41221</v>
      </c>
      <c r="S22" s="301" t="s">
        <v>132</v>
      </c>
      <c r="T22" s="321" t="s">
        <v>162</v>
      </c>
      <c r="U22" s="301">
        <v>41220</v>
      </c>
      <c r="V22" s="286" t="s">
        <v>183</v>
      </c>
      <c r="W22" s="307">
        <v>5.9400000000000001E-2</v>
      </c>
      <c r="X22" s="310">
        <v>1</v>
      </c>
      <c r="Y22" s="313">
        <f>M22/L24</f>
        <v>0.99547602828652804</v>
      </c>
      <c r="Z22" s="283" t="s">
        <v>218</v>
      </c>
      <c r="AB22" s="229" t="s">
        <v>190</v>
      </c>
    </row>
    <row r="23" spans="1:28" s="139" customFormat="1" ht="15.75">
      <c r="A23" s="296"/>
      <c r="B23" s="296"/>
      <c r="C23" s="296"/>
      <c r="D23" s="302"/>
      <c r="E23" s="296"/>
      <c r="F23" s="296"/>
      <c r="G23" s="305"/>
      <c r="H23" s="302"/>
      <c r="I23" s="302"/>
      <c r="J23" s="302"/>
      <c r="K23" s="30" t="s">
        <v>192</v>
      </c>
      <c r="L23" s="31">
        <v>88878.07</v>
      </c>
      <c r="M23" s="287"/>
      <c r="N23" s="290"/>
      <c r="O23" s="290"/>
      <c r="P23" s="346"/>
      <c r="Q23" s="302"/>
      <c r="R23" s="302"/>
      <c r="S23" s="302"/>
      <c r="T23" s="322"/>
      <c r="U23" s="302"/>
      <c r="V23" s="287"/>
      <c r="W23" s="308"/>
      <c r="X23" s="311"/>
      <c r="Y23" s="314"/>
      <c r="Z23" s="284"/>
      <c r="AB23" s="229"/>
    </row>
    <row r="24" spans="1:28" s="139" customFormat="1" ht="15.75">
      <c r="A24" s="296"/>
      <c r="B24" s="296"/>
      <c r="C24" s="296"/>
      <c r="D24" s="302"/>
      <c r="E24" s="296"/>
      <c r="F24" s="296"/>
      <c r="G24" s="305"/>
      <c r="H24" s="302"/>
      <c r="I24" s="302"/>
      <c r="J24" s="302"/>
      <c r="K24" s="30" t="s">
        <v>112</v>
      </c>
      <c r="L24" s="31">
        <f>L22+L23</f>
        <v>1585650.9400000002</v>
      </c>
      <c r="M24" s="287"/>
      <c r="N24" s="290"/>
      <c r="O24" s="290"/>
      <c r="P24" s="346"/>
      <c r="Q24" s="302"/>
      <c r="R24" s="302"/>
      <c r="S24" s="302"/>
      <c r="T24" s="322"/>
      <c r="U24" s="302"/>
      <c r="V24" s="287"/>
      <c r="W24" s="308"/>
      <c r="X24" s="311"/>
      <c r="Y24" s="314"/>
      <c r="Z24" s="284"/>
      <c r="AB24" s="229"/>
    </row>
    <row r="25" spans="1:28" s="139" customFormat="1" ht="15.75">
      <c r="A25" s="296"/>
      <c r="B25" s="296"/>
      <c r="C25" s="296"/>
      <c r="D25" s="302"/>
      <c r="E25" s="296"/>
      <c r="F25" s="296"/>
      <c r="G25" s="305"/>
      <c r="H25" s="302"/>
      <c r="I25" s="302"/>
      <c r="J25" s="302"/>
      <c r="K25" s="30" t="s">
        <v>204</v>
      </c>
      <c r="L25" s="31">
        <v>-7173.44</v>
      </c>
      <c r="M25" s="287"/>
      <c r="N25" s="290"/>
      <c r="O25" s="290"/>
      <c r="P25" s="346"/>
      <c r="Q25" s="302"/>
      <c r="R25" s="302"/>
      <c r="S25" s="302"/>
      <c r="T25" s="322"/>
      <c r="U25" s="302"/>
      <c r="V25" s="287"/>
      <c r="W25" s="308"/>
      <c r="X25" s="311"/>
      <c r="Y25" s="314"/>
      <c r="Z25" s="284"/>
      <c r="AB25" s="229"/>
    </row>
    <row r="26" spans="1:28" s="139" customFormat="1" ht="15.75">
      <c r="A26" s="297"/>
      <c r="B26" s="297"/>
      <c r="C26" s="297"/>
      <c r="D26" s="303"/>
      <c r="E26" s="297"/>
      <c r="F26" s="297"/>
      <c r="G26" s="306"/>
      <c r="H26" s="303"/>
      <c r="I26" s="303"/>
      <c r="J26" s="303"/>
      <c r="K26" s="30" t="s">
        <v>112</v>
      </c>
      <c r="L26" s="31">
        <f>L24+L25</f>
        <v>1578477.5000000002</v>
      </c>
      <c r="M26" s="288"/>
      <c r="N26" s="291"/>
      <c r="O26" s="291"/>
      <c r="P26" s="347"/>
      <c r="Q26" s="303"/>
      <c r="R26" s="303"/>
      <c r="S26" s="303"/>
      <c r="T26" s="323"/>
      <c r="U26" s="303"/>
      <c r="V26" s="288"/>
      <c r="W26" s="309"/>
      <c r="X26" s="312"/>
      <c r="Y26" s="315"/>
      <c r="Z26" s="285"/>
      <c r="AB26" s="229"/>
    </row>
    <row r="27" spans="1:28" s="139" customFormat="1" ht="42.75">
      <c r="A27" s="49" t="s">
        <v>164</v>
      </c>
      <c r="B27" s="133" t="s">
        <v>165</v>
      </c>
      <c r="C27" s="49" t="s">
        <v>166</v>
      </c>
      <c r="D27" s="29">
        <v>41225</v>
      </c>
      <c r="E27" s="49" t="s">
        <v>167</v>
      </c>
      <c r="F27" s="49" t="s">
        <v>167</v>
      </c>
      <c r="G27" s="224" t="s">
        <v>167</v>
      </c>
      <c r="H27" s="29"/>
      <c r="I27" s="29"/>
      <c r="J27" s="29" t="s">
        <v>45</v>
      </c>
      <c r="K27" s="30"/>
      <c r="L27" s="31">
        <v>13013544.75</v>
      </c>
      <c r="M27" s="31">
        <v>13013544.75</v>
      </c>
      <c r="N27" s="31">
        <f>L27-M27</f>
        <v>0</v>
      </c>
      <c r="O27" s="31">
        <v>13013544.75</v>
      </c>
      <c r="P27" s="248"/>
      <c r="Q27" s="29">
        <v>41234</v>
      </c>
      <c r="R27" s="29">
        <v>41274</v>
      </c>
      <c r="S27" s="29" t="s">
        <v>168</v>
      </c>
      <c r="T27" s="245"/>
      <c r="U27" s="39"/>
      <c r="V27" s="40"/>
      <c r="W27" s="119"/>
      <c r="X27" s="230">
        <v>1</v>
      </c>
      <c r="Y27" s="32">
        <v>1</v>
      </c>
      <c r="Z27" s="238" t="s">
        <v>169</v>
      </c>
      <c r="AB27" s="229" t="s">
        <v>175</v>
      </c>
    </row>
    <row r="28" spans="1:28" s="139" customFormat="1">
      <c r="A28" s="49"/>
      <c r="B28" s="386" t="s">
        <v>145</v>
      </c>
      <c r="C28" s="386"/>
      <c r="D28" s="29"/>
      <c r="E28" s="49"/>
      <c r="F28" s="49"/>
      <c r="G28" s="136"/>
      <c r="H28" s="29"/>
      <c r="I28" s="39"/>
      <c r="J28" s="29"/>
      <c r="K28" s="30"/>
      <c r="L28" s="35">
        <f>L26+L27</f>
        <v>14592022.25</v>
      </c>
      <c r="M28" s="36">
        <f>SUM(M22:M27)</f>
        <v>14592022.25</v>
      </c>
      <c r="N28" s="231">
        <f>SUM(N22)</f>
        <v>0</v>
      </c>
      <c r="O28" s="31">
        <f>SUM(O22:O27)</f>
        <v>14385028</v>
      </c>
      <c r="P28" s="134"/>
      <c r="Q28" s="29"/>
      <c r="R28" s="29"/>
      <c r="S28" s="29"/>
      <c r="T28" s="38"/>
      <c r="U28" s="39"/>
      <c r="V28" s="40"/>
      <c r="W28" s="119"/>
      <c r="X28" s="230"/>
      <c r="Y28" s="32"/>
      <c r="Z28" s="140"/>
      <c r="AB28" s="193"/>
    </row>
    <row r="29" spans="1:28" s="139" customFormat="1">
      <c r="A29" s="385" t="s">
        <v>69</v>
      </c>
      <c r="B29" s="385"/>
      <c r="C29" s="385"/>
      <c r="D29" s="29"/>
      <c r="E29" s="49"/>
      <c r="F29" s="49"/>
      <c r="G29" s="136"/>
      <c r="H29" s="29"/>
      <c r="I29" s="39"/>
      <c r="J29" s="29"/>
      <c r="K29" s="30"/>
      <c r="L29" s="35"/>
      <c r="M29" s="36"/>
      <c r="N29" s="37"/>
      <c r="O29" s="31"/>
      <c r="P29" s="134"/>
      <c r="Q29" s="29"/>
      <c r="R29" s="29"/>
      <c r="S29" s="29"/>
      <c r="T29" s="38"/>
      <c r="U29" s="39"/>
      <c r="V29" s="40"/>
      <c r="W29" s="119"/>
      <c r="X29" s="32"/>
      <c r="Y29" s="32"/>
      <c r="Z29" s="140"/>
      <c r="AB29" s="193"/>
    </row>
    <row r="30" spans="1:28" s="139" customFormat="1" ht="38.25">
      <c r="A30" s="49" t="s">
        <v>48</v>
      </c>
      <c r="B30" s="133" t="s">
        <v>49</v>
      </c>
      <c r="C30" s="49" t="s">
        <v>50</v>
      </c>
      <c r="D30" s="29">
        <v>40855</v>
      </c>
      <c r="E30" s="49" t="s">
        <v>45</v>
      </c>
      <c r="F30" s="49" t="s">
        <v>45</v>
      </c>
      <c r="G30" s="136" t="s">
        <v>51</v>
      </c>
      <c r="H30" s="29" t="s">
        <v>45</v>
      </c>
      <c r="I30" s="132"/>
      <c r="J30" s="29"/>
      <c r="K30" s="236"/>
      <c r="L30" s="31">
        <v>885271.03</v>
      </c>
      <c r="M30" s="31">
        <v>885271.03</v>
      </c>
      <c r="N30" s="31">
        <f>L30-M30</f>
        <v>0</v>
      </c>
      <c r="O30" s="31">
        <v>885271.03</v>
      </c>
      <c r="P30" s="135"/>
      <c r="Q30" s="29">
        <v>40856</v>
      </c>
      <c r="R30" s="29">
        <v>40905</v>
      </c>
      <c r="S30" s="29" t="s">
        <v>57</v>
      </c>
      <c r="T30" s="232"/>
      <c r="U30" s="232"/>
      <c r="V30" s="232"/>
      <c r="W30" s="233"/>
      <c r="X30" s="230">
        <v>1</v>
      </c>
      <c r="Y30" s="32">
        <f>M30/L30</f>
        <v>1</v>
      </c>
      <c r="Z30" s="255" t="s">
        <v>88</v>
      </c>
      <c r="AB30" s="193"/>
    </row>
    <row r="31" spans="1:28" s="139" customFormat="1" ht="18.75" customHeight="1">
      <c r="A31" s="295" t="s">
        <v>121</v>
      </c>
      <c r="B31" s="295" t="s">
        <v>120</v>
      </c>
      <c r="C31" s="298" t="s">
        <v>105</v>
      </c>
      <c r="D31" s="301">
        <v>41080</v>
      </c>
      <c r="E31" s="295" t="s">
        <v>45</v>
      </c>
      <c r="F31" s="295" t="s">
        <v>45</v>
      </c>
      <c r="G31" s="304" t="s">
        <v>123</v>
      </c>
      <c r="H31" s="295"/>
      <c r="I31" s="295"/>
      <c r="J31" s="301" t="s">
        <v>45</v>
      </c>
      <c r="K31" s="236" t="s">
        <v>191</v>
      </c>
      <c r="L31" s="31">
        <v>331603.14</v>
      </c>
      <c r="M31" s="286">
        <v>286086.11</v>
      </c>
      <c r="N31" s="289">
        <f>L33-M31</f>
        <v>0</v>
      </c>
      <c r="O31" s="289">
        <v>286086.11</v>
      </c>
      <c r="P31" s="292"/>
      <c r="Q31" s="301">
        <v>41085</v>
      </c>
      <c r="R31" s="301">
        <v>41243</v>
      </c>
      <c r="S31" s="301" t="s">
        <v>122</v>
      </c>
      <c r="T31" s="295" t="s">
        <v>162</v>
      </c>
      <c r="U31" s="301">
        <v>41242</v>
      </c>
      <c r="V31" s="295" t="s">
        <v>183</v>
      </c>
      <c r="W31" s="360">
        <v>0.13719999999999999</v>
      </c>
      <c r="X31" s="310">
        <v>1</v>
      </c>
      <c r="Y31" s="280">
        <f>M31/L31</f>
        <v>0.86273643247165865</v>
      </c>
      <c r="Z31" s="357" t="s">
        <v>153</v>
      </c>
      <c r="AB31" s="229" t="s">
        <v>188</v>
      </c>
    </row>
    <row r="32" spans="1:28" s="139" customFormat="1" ht="15.75" customHeight="1">
      <c r="A32" s="296"/>
      <c r="B32" s="296"/>
      <c r="C32" s="299"/>
      <c r="D32" s="302"/>
      <c r="E32" s="296"/>
      <c r="F32" s="296"/>
      <c r="G32" s="305"/>
      <c r="H32" s="296"/>
      <c r="I32" s="296"/>
      <c r="J32" s="302"/>
      <c r="K32" s="236" t="s">
        <v>192</v>
      </c>
      <c r="L32" s="31">
        <v>-45517.03</v>
      </c>
      <c r="M32" s="287"/>
      <c r="N32" s="290"/>
      <c r="O32" s="290"/>
      <c r="P32" s="293"/>
      <c r="Q32" s="302"/>
      <c r="R32" s="302"/>
      <c r="S32" s="302"/>
      <c r="T32" s="296"/>
      <c r="U32" s="302"/>
      <c r="V32" s="296"/>
      <c r="W32" s="305"/>
      <c r="X32" s="311"/>
      <c r="Y32" s="281"/>
      <c r="Z32" s="358"/>
      <c r="AB32" s="229"/>
    </row>
    <row r="33" spans="1:28" s="139" customFormat="1" ht="18" customHeight="1">
      <c r="A33" s="297"/>
      <c r="B33" s="297"/>
      <c r="C33" s="300"/>
      <c r="D33" s="303"/>
      <c r="E33" s="297"/>
      <c r="F33" s="297"/>
      <c r="G33" s="306"/>
      <c r="H33" s="297"/>
      <c r="I33" s="297"/>
      <c r="J33" s="303"/>
      <c r="K33" s="236" t="s">
        <v>112</v>
      </c>
      <c r="L33" s="31">
        <f>L31+L32</f>
        <v>286086.11</v>
      </c>
      <c r="M33" s="288"/>
      <c r="N33" s="291"/>
      <c r="O33" s="291"/>
      <c r="P33" s="294"/>
      <c r="Q33" s="303"/>
      <c r="R33" s="303"/>
      <c r="S33" s="303"/>
      <c r="T33" s="297"/>
      <c r="U33" s="302"/>
      <c r="V33" s="297"/>
      <c r="W33" s="306"/>
      <c r="X33" s="312"/>
      <c r="Y33" s="282"/>
      <c r="Z33" s="359"/>
      <c r="AB33" s="229"/>
    </row>
    <row r="34" spans="1:28" s="139" customFormat="1">
      <c r="A34" s="49"/>
      <c r="B34" s="386" t="s">
        <v>40</v>
      </c>
      <c r="C34" s="386"/>
      <c r="D34" s="29"/>
      <c r="E34" s="49"/>
      <c r="F34" s="49"/>
      <c r="G34" s="136"/>
      <c r="H34" s="29"/>
      <c r="I34" s="39"/>
      <c r="J34" s="29"/>
      <c r="K34" s="30"/>
      <c r="L34" s="35">
        <f>L30+L33</f>
        <v>1171357.1400000001</v>
      </c>
      <c r="M34" s="36">
        <f>SUM(M30:M31)</f>
        <v>1171357.1400000001</v>
      </c>
      <c r="N34" s="37">
        <f>SUM(N30:N31)</f>
        <v>0</v>
      </c>
      <c r="O34" s="31">
        <f>SUM(O30:O31)</f>
        <v>1171357.1400000001</v>
      </c>
      <c r="P34" s="134"/>
      <c r="Q34" s="29"/>
      <c r="R34" s="29"/>
      <c r="S34" s="29"/>
      <c r="T34" s="38"/>
      <c r="U34" s="39"/>
      <c r="V34" s="40"/>
      <c r="W34" s="119"/>
      <c r="X34" s="104"/>
      <c r="Y34" s="32"/>
      <c r="Z34" s="140"/>
      <c r="AB34" s="193"/>
    </row>
    <row r="35" spans="1:28" s="139" customFormat="1">
      <c r="A35" s="385" t="s">
        <v>89</v>
      </c>
      <c r="B35" s="385"/>
      <c r="C35" s="385"/>
      <c r="D35" s="29"/>
      <c r="E35" s="49"/>
      <c r="F35" s="49"/>
      <c r="G35" s="136"/>
      <c r="H35" s="132"/>
      <c r="I35" s="29"/>
      <c r="J35" s="29"/>
      <c r="K35" s="236"/>
      <c r="L35" s="31"/>
      <c r="M35" s="31"/>
      <c r="N35" s="31"/>
      <c r="O35" s="31"/>
      <c r="P35" s="134"/>
      <c r="Q35" s="29"/>
      <c r="R35" s="29"/>
      <c r="S35" s="29"/>
      <c r="T35" s="232"/>
      <c r="U35" s="232"/>
      <c r="V35" s="232"/>
      <c r="W35" s="233"/>
      <c r="X35" s="104"/>
      <c r="Y35" s="32"/>
      <c r="Z35" s="140"/>
      <c r="AB35" s="193"/>
    </row>
    <row r="36" spans="1:28" s="139" customFormat="1" ht="39.75" customHeight="1">
      <c r="A36" s="228" t="s">
        <v>52</v>
      </c>
      <c r="B36" s="133" t="s">
        <v>53</v>
      </c>
      <c r="C36" s="136" t="s">
        <v>54</v>
      </c>
      <c r="D36" s="256">
        <v>40858</v>
      </c>
      <c r="E36" s="49" t="s">
        <v>45</v>
      </c>
      <c r="F36" s="49" t="s">
        <v>45</v>
      </c>
      <c r="G36" s="136" t="s">
        <v>55</v>
      </c>
      <c r="H36" s="29"/>
      <c r="I36" s="29"/>
      <c r="J36" s="29" t="s">
        <v>45</v>
      </c>
      <c r="K36" s="39"/>
      <c r="L36" s="31">
        <v>415369.87</v>
      </c>
      <c r="M36" s="31">
        <v>415369.87</v>
      </c>
      <c r="N36" s="31">
        <f>L36-M36</f>
        <v>0</v>
      </c>
      <c r="O36" s="31">
        <v>415369.87</v>
      </c>
      <c r="P36" s="135"/>
      <c r="Q36" s="29">
        <v>40861</v>
      </c>
      <c r="R36" s="29">
        <v>40903</v>
      </c>
      <c r="S36" s="29" t="s">
        <v>56</v>
      </c>
      <c r="T36" s="38"/>
      <c r="U36" s="39"/>
      <c r="V36" s="40"/>
      <c r="W36" s="257"/>
      <c r="X36" s="32">
        <v>1</v>
      </c>
      <c r="Y36" s="32">
        <f>M36/L36</f>
        <v>1</v>
      </c>
      <c r="Z36" s="258" t="s">
        <v>153</v>
      </c>
      <c r="AB36" s="193"/>
    </row>
    <row r="37" spans="1:28" s="139" customFormat="1" ht="19.5" customHeight="1">
      <c r="A37" s="395" t="s">
        <v>36</v>
      </c>
      <c r="B37" s="295" t="s">
        <v>86</v>
      </c>
      <c r="C37" s="295" t="s">
        <v>38</v>
      </c>
      <c r="D37" s="301">
        <v>40682</v>
      </c>
      <c r="E37" s="295" t="s">
        <v>45</v>
      </c>
      <c r="F37" s="295" t="s">
        <v>45</v>
      </c>
      <c r="G37" s="298" t="s">
        <v>46</v>
      </c>
      <c r="H37" s="301" t="s">
        <v>45</v>
      </c>
      <c r="I37" s="301"/>
      <c r="J37" s="301"/>
      <c r="K37" s="39" t="s">
        <v>191</v>
      </c>
      <c r="L37" s="31">
        <v>6090467.9199999999</v>
      </c>
      <c r="M37" s="286">
        <v>3404161.36</v>
      </c>
      <c r="N37" s="289">
        <v>0</v>
      </c>
      <c r="O37" s="286">
        <v>3404161.36</v>
      </c>
      <c r="P37" s="345"/>
      <c r="Q37" s="301">
        <v>40686</v>
      </c>
      <c r="R37" s="301">
        <v>40948</v>
      </c>
      <c r="S37" s="301" t="s">
        <v>47</v>
      </c>
      <c r="T37" s="321" t="s">
        <v>163</v>
      </c>
      <c r="U37" s="301">
        <v>40896</v>
      </c>
      <c r="V37" s="301" t="s">
        <v>155</v>
      </c>
      <c r="W37" s="461">
        <v>0.24049999999999999</v>
      </c>
      <c r="X37" s="354">
        <v>1</v>
      </c>
      <c r="Y37" s="280">
        <v>1</v>
      </c>
      <c r="Z37" s="465" t="s">
        <v>220</v>
      </c>
      <c r="AB37" s="193"/>
    </row>
    <row r="38" spans="1:28" s="139" customFormat="1" ht="21" customHeight="1">
      <c r="A38" s="396"/>
      <c r="B38" s="296"/>
      <c r="C38" s="296"/>
      <c r="D38" s="302"/>
      <c r="E38" s="296"/>
      <c r="F38" s="296"/>
      <c r="G38" s="299"/>
      <c r="H38" s="302"/>
      <c r="I38" s="302"/>
      <c r="J38" s="302"/>
      <c r="K38" s="39" t="s">
        <v>204</v>
      </c>
      <c r="L38" s="31">
        <v>-2100593.86</v>
      </c>
      <c r="M38" s="287"/>
      <c r="N38" s="290"/>
      <c r="O38" s="287"/>
      <c r="P38" s="346"/>
      <c r="Q38" s="302"/>
      <c r="R38" s="302"/>
      <c r="S38" s="302"/>
      <c r="T38" s="322"/>
      <c r="U38" s="302"/>
      <c r="V38" s="302"/>
      <c r="W38" s="462"/>
      <c r="X38" s="355"/>
      <c r="Y38" s="281"/>
      <c r="Z38" s="358"/>
      <c r="AB38" s="193"/>
    </row>
    <row r="39" spans="1:28" s="139" customFormat="1" ht="21" customHeight="1">
      <c r="A39" s="396"/>
      <c r="B39" s="296"/>
      <c r="C39" s="296"/>
      <c r="D39" s="302"/>
      <c r="E39" s="296"/>
      <c r="F39" s="296"/>
      <c r="G39" s="299"/>
      <c r="H39" s="302"/>
      <c r="I39" s="302"/>
      <c r="J39" s="302"/>
      <c r="K39" s="39" t="s">
        <v>211</v>
      </c>
      <c r="L39" s="31">
        <v>585712.69999999995</v>
      </c>
      <c r="M39" s="287"/>
      <c r="N39" s="290"/>
      <c r="O39" s="287"/>
      <c r="P39" s="346"/>
      <c r="Q39" s="302"/>
      <c r="R39" s="302"/>
      <c r="S39" s="302"/>
      <c r="T39" s="322"/>
      <c r="U39" s="302"/>
      <c r="V39" s="302"/>
      <c r="W39" s="462"/>
      <c r="X39" s="355"/>
      <c r="Y39" s="281"/>
      <c r="Z39" s="358"/>
      <c r="AB39" s="193"/>
    </row>
    <row r="40" spans="1:28" s="139" customFormat="1" ht="18" customHeight="1">
      <c r="A40" s="397"/>
      <c r="B40" s="297"/>
      <c r="C40" s="297"/>
      <c r="D40" s="303"/>
      <c r="E40" s="297"/>
      <c r="F40" s="297"/>
      <c r="G40" s="300"/>
      <c r="H40" s="303"/>
      <c r="I40" s="303"/>
      <c r="J40" s="303"/>
      <c r="K40" s="39" t="s">
        <v>112</v>
      </c>
      <c r="L40" s="31">
        <v>3404161.36</v>
      </c>
      <c r="M40" s="288"/>
      <c r="N40" s="291"/>
      <c r="O40" s="288"/>
      <c r="P40" s="347"/>
      <c r="Q40" s="303"/>
      <c r="R40" s="303"/>
      <c r="S40" s="303"/>
      <c r="T40" s="323"/>
      <c r="U40" s="303"/>
      <c r="V40" s="303"/>
      <c r="W40" s="463"/>
      <c r="X40" s="356"/>
      <c r="Y40" s="282"/>
      <c r="Z40" s="359"/>
      <c r="AB40" s="229" t="s">
        <v>68</v>
      </c>
    </row>
    <row r="41" spans="1:28" s="139" customFormat="1" ht="17.25" customHeight="1">
      <c r="A41" s="295" t="s">
        <v>119</v>
      </c>
      <c r="B41" s="392" t="s">
        <v>116</v>
      </c>
      <c r="C41" s="395" t="s">
        <v>105</v>
      </c>
      <c r="D41" s="301">
        <v>41071</v>
      </c>
      <c r="E41" s="295" t="s">
        <v>45</v>
      </c>
      <c r="F41" s="295" t="s">
        <v>45</v>
      </c>
      <c r="G41" s="298" t="s">
        <v>117</v>
      </c>
      <c r="H41" s="301" t="s">
        <v>45</v>
      </c>
      <c r="I41" s="301"/>
      <c r="J41" s="301"/>
      <c r="K41" s="41" t="s">
        <v>191</v>
      </c>
      <c r="L41" s="31">
        <v>2040553.24</v>
      </c>
      <c r="M41" s="286">
        <v>2026812.98</v>
      </c>
      <c r="N41" s="289">
        <f>L43-M41</f>
        <v>0</v>
      </c>
      <c r="O41" s="289">
        <v>2026812.98</v>
      </c>
      <c r="P41" s="292"/>
      <c r="Q41" s="301">
        <v>41072</v>
      </c>
      <c r="R41" s="301">
        <v>41171</v>
      </c>
      <c r="S41" s="301" t="s">
        <v>118</v>
      </c>
      <c r="T41" s="301"/>
      <c r="U41" s="351"/>
      <c r="V41" s="339"/>
      <c r="W41" s="342"/>
      <c r="X41" s="354">
        <v>1</v>
      </c>
      <c r="Y41" s="313">
        <f>M41/L43</f>
        <v>1</v>
      </c>
      <c r="Z41" s="357" t="s">
        <v>153</v>
      </c>
      <c r="AB41" s="229" t="s">
        <v>68</v>
      </c>
    </row>
    <row r="42" spans="1:28" s="139" customFormat="1" ht="15.75">
      <c r="A42" s="296"/>
      <c r="B42" s="393"/>
      <c r="C42" s="396"/>
      <c r="D42" s="302"/>
      <c r="E42" s="296"/>
      <c r="F42" s="296"/>
      <c r="G42" s="299"/>
      <c r="H42" s="302"/>
      <c r="I42" s="302"/>
      <c r="J42" s="302"/>
      <c r="K42" s="41" t="s">
        <v>192</v>
      </c>
      <c r="L42" s="31">
        <v>-13740.26</v>
      </c>
      <c r="M42" s="287"/>
      <c r="N42" s="290"/>
      <c r="O42" s="290"/>
      <c r="P42" s="293"/>
      <c r="Q42" s="302"/>
      <c r="R42" s="302"/>
      <c r="S42" s="302"/>
      <c r="T42" s="302"/>
      <c r="U42" s="352"/>
      <c r="V42" s="340"/>
      <c r="W42" s="343"/>
      <c r="X42" s="355"/>
      <c r="Y42" s="314"/>
      <c r="Z42" s="358"/>
      <c r="AB42" s="229"/>
    </row>
    <row r="43" spans="1:28" s="139" customFormat="1" ht="15.75">
      <c r="A43" s="297"/>
      <c r="B43" s="394"/>
      <c r="C43" s="397"/>
      <c r="D43" s="303"/>
      <c r="E43" s="297"/>
      <c r="F43" s="297"/>
      <c r="G43" s="300"/>
      <c r="H43" s="303"/>
      <c r="I43" s="303"/>
      <c r="J43" s="303"/>
      <c r="K43" s="41" t="s">
        <v>112</v>
      </c>
      <c r="L43" s="31">
        <f>L41+L42</f>
        <v>2026812.98</v>
      </c>
      <c r="M43" s="288"/>
      <c r="N43" s="291"/>
      <c r="O43" s="291"/>
      <c r="P43" s="294"/>
      <c r="Q43" s="303"/>
      <c r="R43" s="303"/>
      <c r="S43" s="303"/>
      <c r="T43" s="303"/>
      <c r="U43" s="353"/>
      <c r="V43" s="341"/>
      <c r="W43" s="344"/>
      <c r="X43" s="356"/>
      <c r="Y43" s="315"/>
      <c r="Z43" s="359"/>
      <c r="AB43" s="229"/>
    </row>
    <row r="44" spans="1:28" s="139" customFormat="1">
      <c r="A44" s="49"/>
      <c r="B44" s="398" t="s">
        <v>41</v>
      </c>
      <c r="C44" s="399"/>
      <c r="D44" s="29"/>
      <c r="E44" s="49"/>
      <c r="F44" s="49"/>
      <c r="G44" s="49"/>
      <c r="H44" s="39"/>
      <c r="I44" s="39"/>
      <c r="J44" s="29"/>
      <c r="K44" s="30"/>
      <c r="L44" s="225">
        <f>L36+L40+L43</f>
        <v>5846344.21</v>
      </c>
      <c r="M44" s="226">
        <f>SUM(M36:M41)</f>
        <v>5846344.21</v>
      </c>
      <c r="N44" s="227">
        <f>SUM(N36:N41)</f>
        <v>0</v>
      </c>
      <c r="O44" s="31">
        <f>SUM(O36:O41)</f>
        <v>5846344.21</v>
      </c>
      <c r="P44" s="134"/>
      <c r="Q44" s="29"/>
      <c r="R44" s="29"/>
      <c r="S44" s="29"/>
      <c r="T44" s="38"/>
      <c r="U44" s="39"/>
      <c r="V44" s="40"/>
      <c r="W44" s="119"/>
      <c r="X44" s="132"/>
      <c r="Y44" s="32"/>
      <c r="Z44" s="200"/>
      <c r="AB44" s="193"/>
    </row>
    <row r="45" spans="1:28" s="139" customFormat="1">
      <c r="A45" s="385" t="s">
        <v>90</v>
      </c>
      <c r="B45" s="385"/>
      <c r="C45" s="385"/>
      <c r="D45" s="29"/>
      <c r="E45" s="49"/>
      <c r="F45" s="49"/>
      <c r="G45" s="136"/>
      <c r="H45" s="29"/>
      <c r="I45" s="39"/>
      <c r="J45" s="29"/>
      <c r="K45" s="30"/>
      <c r="L45" s="31"/>
      <c r="M45" s="31"/>
      <c r="N45" s="31"/>
      <c r="O45" s="31"/>
      <c r="P45" s="134"/>
      <c r="Q45" s="29"/>
      <c r="R45" s="29"/>
      <c r="S45" s="29"/>
      <c r="T45" s="38"/>
      <c r="U45" s="39"/>
      <c r="V45" s="40"/>
      <c r="W45" s="119"/>
      <c r="X45" s="32"/>
      <c r="Y45" s="32"/>
      <c r="Z45" s="140"/>
      <c r="AB45" s="193"/>
    </row>
    <row r="46" spans="1:28" s="139" customFormat="1" ht="16.5" customHeight="1">
      <c r="A46" s="295" t="s">
        <v>61</v>
      </c>
      <c r="B46" s="295" t="s">
        <v>62</v>
      </c>
      <c r="C46" s="295" t="s">
        <v>63</v>
      </c>
      <c r="D46" s="301">
        <v>40949</v>
      </c>
      <c r="E46" s="295" t="s">
        <v>45</v>
      </c>
      <c r="F46" s="295" t="s">
        <v>45</v>
      </c>
      <c r="G46" s="298" t="s">
        <v>64</v>
      </c>
      <c r="H46" s="301" t="s">
        <v>45</v>
      </c>
      <c r="I46" s="376"/>
      <c r="J46" s="301"/>
      <c r="K46" s="236" t="s">
        <v>191</v>
      </c>
      <c r="L46" s="31">
        <v>3132223.79</v>
      </c>
      <c r="M46" s="286">
        <v>2239502.91</v>
      </c>
      <c r="N46" s="289">
        <f>L49-M46</f>
        <v>0</v>
      </c>
      <c r="O46" s="286">
        <v>2239502.91</v>
      </c>
      <c r="P46" s="318"/>
      <c r="Q46" s="301">
        <v>40952</v>
      </c>
      <c r="R46" s="301">
        <v>41041</v>
      </c>
      <c r="S46" s="301" t="s">
        <v>65</v>
      </c>
      <c r="T46" s="295" t="s">
        <v>162</v>
      </c>
      <c r="U46" s="301">
        <v>41039</v>
      </c>
      <c r="V46" s="295" t="s">
        <v>183</v>
      </c>
      <c r="W46" s="360">
        <v>0.24809999999999999</v>
      </c>
      <c r="X46" s="280">
        <v>1</v>
      </c>
      <c r="Y46" s="280">
        <v>1</v>
      </c>
      <c r="Z46" s="357" t="s">
        <v>153</v>
      </c>
      <c r="AB46" s="229" t="s">
        <v>68</v>
      </c>
    </row>
    <row r="47" spans="1:28" s="139" customFormat="1" ht="15.75" customHeight="1">
      <c r="A47" s="296"/>
      <c r="B47" s="296"/>
      <c r="C47" s="296"/>
      <c r="D47" s="302"/>
      <c r="E47" s="296"/>
      <c r="F47" s="296"/>
      <c r="G47" s="299"/>
      <c r="H47" s="302"/>
      <c r="I47" s="377"/>
      <c r="J47" s="302"/>
      <c r="K47" s="236" t="s">
        <v>192</v>
      </c>
      <c r="L47" s="31">
        <v>-777308.3</v>
      </c>
      <c r="M47" s="287"/>
      <c r="N47" s="290"/>
      <c r="O47" s="287"/>
      <c r="P47" s="319"/>
      <c r="Q47" s="302"/>
      <c r="R47" s="302"/>
      <c r="S47" s="302"/>
      <c r="T47" s="296"/>
      <c r="U47" s="302"/>
      <c r="V47" s="296"/>
      <c r="W47" s="305"/>
      <c r="X47" s="281"/>
      <c r="Y47" s="281"/>
      <c r="Z47" s="358"/>
      <c r="AB47" s="229"/>
    </row>
    <row r="48" spans="1:28" s="139" customFormat="1" ht="15" customHeight="1">
      <c r="A48" s="296"/>
      <c r="B48" s="296"/>
      <c r="C48" s="296"/>
      <c r="D48" s="302"/>
      <c r="E48" s="296"/>
      <c r="F48" s="296"/>
      <c r="G48" s="299"/>
      <c r="H48" s="302"/>
      <c r="I48" s="377"/>
      <c r="J48" s="302"/>
      <c r="K48" s="236" t="s">
        <v>211</v>
      </c>
      <c r="L48" s="31">
        <v>-115412.58</v>
      </c>
      <c r="M48" s="287"/>
      <c r="N48" s="290"/>
      <c r="O48" s="287"/>
      <c r="P48" s="319"/>
      <c r="Q48" s="302"/>
      <c r="R48" s="302"/>
      <c r="S48" s="302"/>
      <c r="T48" s="296"/>
      <c r="U48" s="302"/>
      <c r="V48" s="296"/>
      <c r="W48" s="305"/>
      <c r="X48" s="281"/>
      <c r="Y48" s="281"/>
      <c r="Z48" s="358"/>
      <c r="AB48" s="229"/>
    </row>
    <row r="49" spans="1:28" s="139" customFormat="1" ht="17.25" customHeight="1">
      <c r="A49" s="297"/>
      <c r="B49" s="297"/>
      <c r="C49" s="297"/>
      <c r="D49" s="303"/>
      <c r="E49" s="297"/>
      <c r="F49" s="297"/>
      <c r="G49" s="300"/>
      <c r="H49" s="303"/>
      <c r="I49" s="378"/>
      <c r="J49" s="303"/>
      <c r="K49" s="236" t="s">
        <v>112</v>
      </c>
      <c r="L49" s="31">
        <v>2239502.91</v>
      </c>
      <c r="M49" s="288"/>
      <c r="N49" s="291"/>
      <c r="O49" s="288"/>
      <c r="P49" s="320"/>
      <c r="Q49" s="303"/>
      <c r="R49" s="303"/>
      <c r="S49" s="303"/>
      <c r="T49" s="297"/>
      <c r="U49" s="303"/>
      <c r="V49" s="297"/>
      <c r="W49" s="306"/>
      <c r="X49" s="282"/>
      <c r="Y49" s="282"/>
      <c r="Z49" s="359"/>
      <c r="AB49" s="229"/>
    </row>
    <row r="50" spans="1:28" s="139" customFormat="1" ht="46.5" customHeight="1">
      <c r="A50" s="49" t="s">
        <v>124</v>
      </c>
      <c r="B50" s="133" t="s">
        <v>125</v>
      </c>
      <c r="C50" s="49" t="s">
        <v>126</v>
      </c>
      <c r="D50" s="29">
        <v>41100</v>
      </c>
      <c r="E50" s="49" t="s">
        <v>45</v>
      </c>
      <c r="F50" s="49" t="s">
        <v>45</v>
      </c>
      <c r="G50" s="136" t="s">
        <v>128</v>
      </c>
      <c r="H50" s="29"/>
      <c r="I50" s="132"/>
      <c r="J50" s="29" t="s">
        <v>45</v>
      </c>
      <c r="K50" s="236"/>
      <c r="L50" s="216">
        <v>6046636.2199999997</v>
      </c>
      <c r="M50" s="31">
        <f>4150323.68+1896312.54</f>
        <v>6046636.2200000007</v>
      </c>
      <c r="N50" s="31">
        <f>L50-M50</f>
        <v>0</v>
      </c>
      <c r="O50" s="31">
        <v>6046636.2199999997</v>
      </c>
      <c r="P50" s="273"/>
      <c r="Q50" s="29">
        <v>41106</v>
      </c>
      <c r="R50" s="29" t="s">
        <v>170</v>
      </c>
      <c r="S50" s="29" t="s">
        <v>65</v>
      </c>
      <c r="T50" s="49" t="s">
        <v>162</v>
      </c>
      <c r="U50" s="29">
        <v>40829</v>
      </c>
      <c r="V50" s="49" t="s">
        <v>155</v>
      </c>
      <c r="W50" s="464">
        <v>0.16669999999999999</v>
      </c>
      <c r="X50" s="230">
        <v>1</v>
      </c>
      <c r="Y50" s="32">
        <f>M50/L50</f>
        <v>1.0000000000000002</v>
      </c>
      <c r="Z50" s="264" t="s">
        <v>153</v>
      </c>
      <c r="AB50" s="229" t="s">
        <v>129</v>
      </c>
    </row>
    <row r="51" spans="1:28" s="139" customFormat="1" ht="15.75">
      <c r="A51" s="49"/>
      <c r="B51" s="386" t="s">
        <v>66</v>
      </c>
      <c r="C51" s="386"/>
      <c r="D51" s="29"/>
      <c r="E51" s="49"/>
      <c r="F51" s="49"/>
      <c r="G51" s="136"/>
      <c r="H51" s="29"/>
      <c r="I51" s="39"/>
      <c r="J51" s="29"/>
      <c r="K51" s="30"/>
      <c r="L51" s="35">
        <f>L49+L50</f>
        <v>8286139.1299999999</v>
      </c>
      <c r="M51" s="36">
        <f>SUM(M46:M50)</f>
        <v>8286139.1300000008</v>
      </c>
      <c r="N51" s="37">
        <f>SUM(N46:N50)</f>
        <v>0</v>
      </c>
      <c r="O51" s="31">
        <f>SUM(O46:O50)</f>
        <v>8286139.1299999999</v>
      </c>
      <c r="P51" s="134"/>
      <c r="Q51" s="29"/>
      <c r="R51" s="29"/>
      <c r="S51" s="29"/>
      <c r="T51" s="38"/>
      <c r="U51" s="39"/>
      <c r="V51" s="40"/>
      <c r="W51" s="119"/>
      <c r="X51" s="230"/>
      <c r="Y51" s="32"/>
      <c r="Z51" s="238"/>
      <c r="AB51" s="197"/>
    </row>
    <row r="52" spans="1:28" s="139" customFormat="1" ht="15" customHeight="1">
      <c r="A52" s="385" t="s">
        <v>91</v>
      </c>
      <c r="B52" s="385"/>
      <c r="C52" s="385"/>
      <c r="D52" s="29"/>
      <c r="E52" s="49"/>
      <c r="F52" s="49"/>
      <c r="G52" s="136"/>
      <c r="H52" s="29"/>
      <c r="I52" s="39"/>
      <c r="J52" s="29"/>
      <c r="K52" s="30"/>
      <c r="L52" s="35"/>
      <c r="M52" s="36"/>
      <c r="N52" s="37"/>
      <c r="O52" s="31"/>
      <c r="P52" s="134"/>
      <c r="Q52" s="29"/>
      <c r="R52" s="29"/>
      <c r="S52" s="29"/>
      <c r="T52" s="38"/>
      <c r="U52" s="39"/>
      <c r="V52" s="40"/>
      <c r="W52" s="119"/>
      <c r="X52" s="230"/>
      <c r="Y52" s="32"/>
      <c r="Z52" s="238"/>
      <c r="AB52" s="193"/>
    </row>
    <row r="53" spans="1:28" s="139" customFormat="1" ht="17.25" customHeight="1">
      <c r="A53" s="295" t="s">
        <v>77</v>
      </c>
      <c r="B53" s="295" t="s">
        <v>78</v>
      </c>
      <c r="C53" s="298" t="s">
        <v>79</v>
      </c>
      <c r="D53" s="301">
        <v>40988</v>
      </c>
      <c r="E53" s="295" t="s">
        <v>45</v>
      </c>
      <c r="F53" s="295" t="s">
        <v>45</v>
      </c>
      <c r="G53" s="304" t="s">
        <v>80</v>
      </c>
      <c r="H53" s="376"/>
      <c r="I53" s="295" t="s">
        <v>45</v>
      </c>
      <c r="J53" s="301"/>
      <c r="K53" s="236" t="s">
        <v>191</v>
      </c>
      <c r="L53" s="31">
        <v>385704.38</v>
      </c>
      <c r="M53" s="289">
        <f>326303.6+12861.76+20772.64+10707.1+69950.79</f>
        <v>440595.88999999996</v>
      </c>
      <c r="N53" s="289">
        <f>L55-M53</f>
        <v>0</v>
      </c>
      <c r="O53" s="289">
        <v>440595.89</v>
      </c>
      <c r="P53" s="440"/>
      <c r="Q53" s="301">
        <v>40988</v>
      </c>
      <c r="R53" s="301">
        <v>41259</v>
      </c>
      <c r="S53" s="301" t="s">
        <v>193</v>
      </c>
      <c r="T53" s="295" t="s">
        <v>162</v>
      </c>
      <c r="U53" s="301">
        <v>41243</v>
      </c>
      <c r="V53" s="295" t="s">
        <v>195</v>
      </c>
      <c r="W53" s="360" t="s">
        <v>194</v>
      </c>
      <c r="X53" s="310">
        <v>1</v>
      </c>
      <c r="Y53" s="280">
        <f>M53/L55</f>
        <v>0.99999999999999989</v>
      </c>
      <c r="Z53" s="357" t="s">
        <v>153</v>
      </c>
      <c r="AB53" s="229" t="s">
        <v>81</v>
      </c>
    </row>
    <row r="54" spans="1:28" s="139" customFormat="1" ht="20.25" customHeight="1">
      <c r="A54" s="296"/>
      <c r="B54" s="296"/>
      <c r="C54" s="299"/>
      <c r="D54" s="302"/>
      <c r="E54" s="296"/>
      <c r="F54" s="296"/>
      <c r="G54" s="305"/>
      <c r="H54" s="377"/>
      <c r="I54" s="296"/>
      <c r="J54" s="302"/>
      <c r="K54" s="236" t="s">
        <v>192</v>
      </c>
      <c r="L54" s="31">
        <v>54891.51</v>
      </c>
      <c r="M54" s="290"/>
      <c r="N54" s="290"/>
      <c r="O54" s="290"/>
      <c r="P54" s="441"/>
      <c r="Q54" s="302"/>
      <c r="R54" s="302"/>
      <c r="S54" s="302"/>
      <c r="T54" s="296"/>
      <c r="U54" s="302"/>
      <c r="V54" s="296"/>
      <c r="W54" s="305"/>
      <c r="X54" s="311"/>
      <c r="Y54" s="281"/>
      <c r="Z54" s="358"/>
      <c r="AB54" s="229"/>
    </row>
    <row r="55" spans="1:28" s="139" customFormat="1" ht="18" customHeight="1">
      <c r="A55" s="297"/>
      <c r="B55" s="297"/>
      <c r="C55" s="300"/>
      <c r="D55" s="303"/>
      <c r="E55" s="297"/>
      <c r="F55" s="297"/>
      <c r="G55" s="306"/>
      <c r="H55" s="378"/>
      <c r="I55" s="297"/>
      <c r="J55" s="303"/>
      <c r="K55" s="236" t="s">
        <v>112</v>
      </c>
      <c r="L55" s="31">
        <v>440595.89</v>
      </c>
      <c r="M55" s="291"/>
      <c r="N55" s="291"/>
      <c r="O55" s="291"/>
      <c r="P55" s="442"/>
      <c r="Q55" s="303"/>
      <c r="R55" s="303"/>
      <c r="S55" s="303"/>
      <c r="T55" s="297"/>
      <c r="U55" s="303"/>
      <c r="V55" s="297"/>
      <c r="W55" s="306"/>
      <c r="X55" s="312"/>
      <c r="Y55" s="282"/>
      <c r="Z55" s="359"/>
      <c r="AB55" s="229"/>
    </row>
    <row r="56" spans="1:28" s="139" customFormat="1" ht="15" customHeight="1">
      <c r="A56" s="295" t="s">
        <v>157</v>
      </c>
      <c r="B56" s="295" t="s">
        <v>158</v>
      </c>
      <c r="C56" s="298" t="s">
        <v>159</v>
      </c>
      <c r="D56" s="301">
        <v>41222</v>
      </c>
      <c r="E56" s="295" t="s">
        <v>160</v>
      </c>
      <c r="F56" s="295" t="s">
        <v>160</v>
      </c>
      <c r="G56" s="304" t="s">
        <v>161</v>
      </c>
      <c r="H56" s="376"/>
      <c r="I56" s="295"/>
      <c r="J56" s="301" t="s">
        <v>45</v>
      </c>
      <c r="K56" s="236" t="s">
        <v>191</v>
      </c>
      <c r="L56" s="31">
        <v>667494.22</v>
      </c>
      <c r="M56" s="289">
        <f>188303.13+464266.56+25785.06</f>
        <v>678354.75</v>
      </c>
      <c r="N56" s="289">
        <f>L58-M56</f>
        <v>0</v>
      </c>
      <c r="O56" s="289">
        <v>678354.75</v>
      </c>
      <c r="P56" s="443"/>
      <c r="Q56" s="301">
        <v>41225</v>
      </c>
      <c r="R56" s="301">
        <v>41269</v>
      </c>
      <c r="S56" s="446" t="s">
        <v>149</v>
      </c>
      <c r="T56" s="295" t="s">
        <v>162</v>
      </c>
      <c r="U56" s="301">
        <v>41269</v>
      </c>
      <c r="V56" s="295" t="s">
        <v>183</v>
      </c>
      <c r="W56" s="360">
        <v>1.6299999999999999E-2</v>
      </c>
      <c r="X56" s="310">
        <v>1</v>
      </c>
      <c r="Y56" s="280">
        <f>M56/L58</f>
        <v>1</v>
      </c>
      <c r="Z56" s="357" t="s">
        <v>153</v>
      </c>
      <c r="AB56" s="229" t="s">
        <v>109</v>
      </c>
    </row>
    <row r="57" spans="1:28" s="139" customFormat="1" ht="17.25" customHeight="1">
      <c r="A57" s="296"/>
      <c r="B57" s="296"/>
      <c r="C57" s="299"/>
      <c r="D57" s="302"/>
      <c r="E57" s="296"/>
      <c r="F57" s="296"/>
      <c r="G57" s="305"/>
      <c r="H57" s="377"/>
      <c r="I57" s="296"/>
      <c r="J57" s="302"/>
      <c r="K57" s="236" t="s">
        <v>192</v>
      </c>
      <c r="L57" s="31">
        <v>10860.53</v>
      </c>
      <c r="M57" s="290"/>
      <c r="N57" s="290"/>
      <c r="O57" s="290"/>
      <c r="P57" s="444"/>
      <c r="Q57" s="302"/>
      <c r="R57" s="302"/>
      <c r="S57" s="447"/>
      <c r="T57" s="296"/>
      <c r="U57" s="302"/>
      <c r="V57" s="296"/>
      <c r="W57" s="305"/>
      <c r="X57" s="311"/>
      <c r="Y57" s="281"/>
      <c r="Z57" s="358"/>
      <c r="AB57" s="229"/>
    </row>
    <row r="58" spans="1:28" s="139" customFormat="1" ht="18.75" customHeight="1">
      <c r="A58" s="297"/>
      <c r="B58" s="297"/>
      <c r="C58" s="300"/>
      <c r="D58" s="303"/>
      <c r="E58" s="297"/>
      <c r="F58" s="297"/>
      <c r="G58" s="306"/>
      <c r="H58" s="378"/>
      <c r="I58" s="297"/>
      <c r="J58" s="303"/>
      <c r="K58" s="236" t="s">
        <v>112</v>
      </c>
      <c r="L58" s="31">
        <f>L56+L57</f>
        <v>678354.75</v>
      </c>
      <c r="M58" s="291"/>
      <c r="N58" s="291"/>
      <c r="O58" s="291"/>
      <c r="P58" s="445"/>
      <c r="Q58" s="303"/>
      <c r="R58" s="303"/>
      <c r="S58" s="448"/>
      <c r="T58" s="297"/>
      <c r="U58" s="303"/>
      <c r="V58" s="297"/>
      <c r="W58" s="306"/>
      <c r="X58" s="312"/>
      <c r="Y58" s="282"/>
      <c r="Z58" s="359"/>
      <c r="AB58" s="229"/>
    </row>
    <row r="59" spans="1:28" s="139" customFormat="1">
      <c r="A59" s="49"/>
      <c r="B59" s="386" t="s">
        <v>87</v>
      </c>
      <c r="C59" s="386"/>
      <c r="D59" s="29"/>
      <c r="E59" s="49"/>
      <c r="F59" s="49"/>
      <c r="G59" s="136"/>
      <c r="H59" s="29"/>
      <c r="I59" s="39"/>
      <c r="J59" s="29"/>
      <c r="K59" s="30"/>
      <c r="L59" s="35">
        <f>L55+L58</f>
        <v>1118950.6400000001</v>
      </c>
      <c r="M59" s="36">
        <f>SUM(M53:M56)</f>
        <v>1118950.6399999999</v>
      </c>
      <c r="N59" s="37">
        <f>SUM(N53:N56)</f>
        <v>0</v>
      </c>
      <c r="O59" s="31">
        <f>SUM(O53:O56)</f>
        <v>1118950.6400000001</v>
      </c>
      <c r="P59" s="134"/>
      <c r="Q59" s="29"/>
      <c r="R59" s="29"/>
      <c r="S59" s="29"/>
      <c r="T59" s="38"/>
      <c r="U59" s="39"/>
      <c r="V59" s="40"/>
      <c r="W59" s="119"/>
      <c r="X59" s="32"/>
      <c r="Y59" s="32"/>
      <c r="Z59" s="140"/>
      <c r="AB59" s="193"/>
    </row>
    <row r="60" spans="1:28" s="139" customFormat="1" ht="15.75">
      <c r="A60" s="385" t="s">
        <v>110</v>
      </c>
      <c r="B60" s="385"/>
      <c r="C60" s="385"/>
      <c r="D60" s="29"/>
      <c r="E60" s="49"/>
      <c r="F60" s="49"/>
      <c r="G60" s="136"/>
      <c r="H60" s="29"/>
      <c r="I60" s="39"/>
      <c r="J60" s="29"/>
      <c r="K60" s="30"/>
      <c r="L60" s="35"/>
      <c r="M60" s="36"/>
      <c r="N60" s="37"/>
      <c r="O60" s="31"/>
      <c r="P60" s="134"/>
      <c r="Q60" s="29"/>
      <c r="R60" s="29"/>
      <c r="S60" s="29"/>
      <c r="T60" s="38"/>
      <c r="U60" s="39"/>
      <c r="V60" s="40"/>
      <c r="W60" s="119"/>
      <c r="X60" s="32"/>
      <c r="Y60" s="32"/>
      <c r="Z60" s="140"/>
      <c r="AB60" s="229"/>
    </row>
    <row r="61" spans="1:28" s="240" customFormat="1" ht="15.75" customHeight="1">
      <c r="A61" s="295" t="s">
        <v>103</v>
      </c>
      <c r="B61" s="298" t="s">
        <v>104</v>
      </c>
      <c r="C61" s="298" t="s">
        <v>105</v>
      </c>
      <c r="D61" s="301">
        <v>41057</v>
      </c>
      <c r="E61" s="295" t="s">
        <v>45</v>
      </c>
      <c r="F61" s="295" t="s">
        <v>45</v>
      </c>
      <c r="G61" s="298" t="s">
        <v>106</v>
      </c>
      <c r="H61" s="301"/>
      <c r="I61" s="339"/>
      <c r="J61" s="301" t="s">
        <v>45</v>
      </c>
      <c r="K61" s="259" t="s">
        <v>113</v>
      </c>
      <c r="L61" s="31">
        <v>87504.74</v>
      </c>
      <c r="M61" s="289">
        <v>105593.67</v>
      </c>
      <c r="N61" s="289">
        <v>0</v>
      </c>
      <c r="O61" s="289">
        <v>105593.67</v>
      </c>
      <c r="P61" s="286"/>
      <c r="Q61" s="301">
        <v>41058</v>
      </c>
      <c r="R61" s="301">
        <v>41087</v>
      </c>
      <c r="S61" s="301" t="s">
        <v>107</v>
      </c>
      <c r="T61" s="321" t="s">
        <v>162</v>
      </c>
      <c r="U61" s="301">
        <v>41087</v>
      </c>
      <c r="V61" s="286" t="s">
        <v>200</v>
      </c>
      <c r="W61" s="380">
        <v>0.20669999999999999</v>
      </c>
      <c r="X61" s="310">
        <v>1</v>
      </c>
      <c r="Y61" s="280">
        <f>M61/L63</f>
        <v>0.99999999999999989</v>
      </c>
      <c r="Z61" s="283" t="s">
        <v>153</v>
      </c>
      <c r="AB61" s="229" t="s">
        <v>108</v>
      </c>
    </row>
    <row r="62" spans="1:28" s="240" customFormat="1" ht="22.5" customHeight="1">
      <c r="A62" s="297"/>
      <c r="B62" s="300"/>
      <c r="C62" s="300"/>
      <c r="D62" s="303"/>
      <c r="E62" s="297"/>
      <c r="F62" s="297"/>
      <c r="G62" s="300"/>
      <c r="H62" s="303"/>
      <c r="I62" s="341"/>
      <c r="J62" s="303"/>
      <c r="K62" s="259" t="s">
        <v>154</v>
      </c>
      <c r="L62" s="31">
        <v>18088.93</v>
      </c>
      <c r="M62" s="291"/>
      <c r="N62" s="291"/>
      <c r="O62" s="291"/>
      <c r="P62" s="288"/>
      <c r="Q62" s="303"/>
      <c r="R62" s="303"/>
      <c r="S62" s="303"/>
      <c r="T62" s="323"/>
      <c r="U62" s="303"/>
      <c r="V62" s="288"/>
      <c r="W62" s="381"/>
      <c r="X62" s="312"/>
      <c r="Y62" s="282"/>
      <c r="Z62" s="285"/>
      <c r="AB62" s="229"/>
    </row>
    <row r="63" spans="1:28" s="139" customFormat="1" ht="15.75">
      <c r="A63" s="49"/>
      <c r="B63" s="386" t="s">
        <v>111</v>
      </c>
      <c r="C63" s="386"/>
      <c r="D63" s="29"/>
      <c r="E63" s="49"/>
      <c r="F63" s="49"/>
      <c r="G63" s="136"/>
      <c r="H63" s="29"/>
      <c r="I63" s="39"/>
      <c r="J63" s="29"/>
      <c r="K63" s="30"/>
      <c r="L63" s="35">
        <f>SUM(L61:L62)</f>
        <v>105593.67000000001</v>
      </c>
      <c r="M63" s="36">
        <f>SUM(M61)</f>
        <v>105593.67</v>
      </c>
      <c r="N63" s="37">
        <f>SUM(N61)</f>
        <v>0</v>
      </c>
      <c r="O63" s="31">
        <v>105593.67</v>
      </c>
      <c r="P63" s="134"/>
      <c r="Q63" s="29"/>
      <c r="R63" s="29"/>
      <c r="S63" s="29"/>
      <c r="T63" s="38"/>
      <c r="U63" s="39"/>
      <c r="V63" s="40"/>
      <c r="W63" s="119"/>
      <c r="X63" s="32"/>
      <c r="Y63" s="32"/>
      <c r="Z63" s="140"/>
      <c r="AB63" s="229"/>
    </row>
    <row r="64" spans="1:28" s="139" customFormat="1" ht="15.75">
      <c r="A64" s="385" t="s">
        <v>135</v>
      </c>
      <c r="B64" s="385"/>
      <c r="C64" s="385"/>
      <c r="D64" s="29"/>
      <c r="E64" s="49"/>
      <c r="F64" s="49"/>
      <c r="G64" s="136"/>
      <c r="H64" s="29"/>
      <c r="I64" s="39"/>
      <c r="J64" s="29"/>
      <c r="K64" s="30"/>
      <c r="L64" s="35"/>
      <c r="M64" s="36"/>
      <c r="N64" s="37"/>
      <c r="O64" s="31"/>
      <c r="P64" s="134"/>
      <c r="Q64" s="29"/>
      <c r="R64" s="29"/>
      <c r="S64" s="29"/>
      <c r="T64" s="38"/>
      <c r="U64" s="39"/>
      <c r="V64" s="40"/>
      <c r="W64" s="119"/>
      <c r="X64" s="32"/>
      <c r="Y64" s="32"/>
      <c r="Z64" s="140"/>
      <c r="AB64" s="229"/>
    </row>
    <row r="65" spans="1:28" s="139" customFormat="1" ht="18.75" customHeight="1">
      <c r="A65" s="295" t="s">
        <v>134</v>
      </c>
      <c r="B65" s="295" t="s">
        <v>136</v>
      </c>
      <c r="C65" s="298" t="s">
        <v>105</v>
      </c>
      <c r="D65" s="301">
        <v>41145</v>
      </c>
      <c r="E65" s="295" t="s">
        <v>45</v>
      </c>
      <c r="F65" s="295" t="s">
        <v>45</v>
      </c>
      <c r="G65" s="304" t="s">
        <v>137</v>
      </c>
      <c r="H65" s="301"/>
      <c r="I65" s="295" t="s">
        <v>45</v>
      </c>
      <c r="J65" s="301"/>
      <c r="K65" s="30" t="s">
        <v>191</v>
      </c>
      <c r="L65" s="31">
        <v>673674.53</v>
      </c>
      <c r="M65" s="289">
        <f>486389.74+211556.22</f>
        <v>697945.96</v>
      </c>
      <c r="N65" s="289">
        <f>L67-M65</f>
        <v>0</v>
      </c>
      <c r="O65" s="289">
        <v>697945.96</v>
      </c>
      <c r="P65" s="440"/>
      <c r="Q65" s="301">
        <v>41148</v>
      </c>
      <c r="R65" s="301">
        <v>41207</v>
      </c>
      <c r="S65" s="301" t="s">
        <v>132</v>
      </c>
      <c r="T65" s="345" t="s">
        <v>162</v>
      </c>
      <c r="U65" s="301">
        <v>41207</v>
      </c>
      <c r="V65" s="286" t="s">
        <v>200</v>
      </c>
      <c r="W65" s="367">
        <v>3.5999999999999997E-2</v>
      </c>
      <c r="X65" s="310">
        <v>1</v>
      </c>
      <c r="Y65" s="280">
        <f>M65/L67</f>
        <v>0.99999999999999978</v>
      </c>
      <c r="Z65" s="450" t="s">
        <v>210</v>
      </c>
      <c r="AB65" s="229" t="s">
        <v>81</v>
      </c>
    </row>
    <row r="66" spans="1:28" s="139" customFormat="1" ht="18" customHeight="1">
      <c r="A66" s="296"/>
      <c r="B66" s="296"/>
      <c r="C66" s="299"/>
      <c r="D66" s="302"/>
      <c r="E66" s="296"/>
      <c r="F66" s="296"/>
      <c r="G66" s="305"/>
      <c r="H66" s="302"/>
      <c r="I66" s="296"/>
      <c r="J66" s="302"/>
      <c r="K66" s="30" t="s">
        <v>192</v>
      </c>
      <c r="L66" s="31">
        <v>24271.43</v>
      </c>
      <c r="M66" s="290"/>
      <c r="N66" s="290"/>
      <c r="O66" s="290"/>
      <c r="P66" s="441"/>
      <c r="Q66" s="302"/>
      <c r="R66" s="302"/>
      <c r="S66" s="302"/>
      <c r="T66" s="346"/>
      <c r="U66" s="302"/>
      <c r="V66" s="287"/>
      <c r="W66" s="368"/>
      <c r="X66" s="311"/>
      <c r="Y66" s="281"/>
      <c r="Z66" s="451"/>
      <c r="AB66" s="229"/>
    </row>
    <row r="67" spans="1:28" s="139" customFormat="1" ht="21.75" customHeight="1">
      <c r="A67" s="297"/>
      <c r="B67" s="297"/>
      <c r="C67" s="300"/>
      <c r="D67" s="303"/>
      <c r="E67" s="297"/>
      <c r="F67" s="297"/>
      <c r="G67" s="306"/>
      <c r="H67" s="303"/>
      <c r="I67" s="297"/>
      <c r="J67" s="303"/>
      <c r="K67" s="30" t="s">
        <v>112</v>
      </c>
      <c r="L67" s="31">
        <f>L65+L66</f>
        <v>697945.96000000008</v>
      </c>
      <c r="M67" s="291"/>
      <c r="N67" s="291"/>
      <c r="O67" s="291"/>
      <c r="P67" s="442"/>
      <c r="Q67" s="303"/>
      <c r="R67" s="303"/>
      <c r="S67" s="303"/>
      <c r="T67" s="347"/>
      <c r="U67" s="303"/>
      <c r="V67" s="288"/>
      <c r="W67" s="369"/>
      <c r="X67" s="312"/>
      <c r="Y67" s="282"/>
      <c r="Z67" s="452"/>
      <c r="AB67" s="229"/>
    </row>
    <row r="68" spans="1:28" s="139" customFormat="1" ht="15.75">
      <c r="A68" s="49"/>
      <c r="B68" s="386" t="s">
        <v>138</v>
      </c>
      <c r="C68" s="386"/>
      <c r="D68" s="29"/>
      <c r="E68" s="49"/>
      <c r="F68" s="49"/>
      <c r="G68" s="136"/>
      <c r="H68" s="29"/>
      <c r="I68" s="39"/>
      <c r="J68" s="29"/>
      <c r="K68" s="30"/>
      <c r="L68" s="35">
        <f>SUM(L67)</f>
        <v>697945.96000000008</v>
      </c>
      <c r="M68" s="36">
        <f>SUM(M65)</f>
        <v>697945.96</v>
      </c>
      <c r="N68" s="37">
        <f>SUM(N65)</f>
        <v>0</v>
      </c>
      <c r="O68" s="31">
        <v>697945.96</v>
      </c>
      <c r="P68" s="134"/>
      <c r="Q68" s="29"/>
      <c r="R68" s="29"/>
      <c r="S68" s="29"/>
      <c r="T68" s="38"/>
      <c r="U68" s="39"/>
      <c r="V68" s="40"/>
      <c r="W68" s="119"/>
      <c r="X68" s="32"/>
      <c r="Y68" s="32"/>
      <c r="Z68" s="140"/>
      <c r="AB68" s="229"/>
    </row>
    <row r="69" spans="1:28" s="28" customFormat="1" ht="15" customHeight="1">
      <c r="A69" s="402" t="s">
        <v>71</v>
      </c>
      <c r="B69" s="403"/>
      <c r="C69" s="404"/>
      <c r="D69" s="237"/>
      <c r="E69" s="48"/>
      <c r="F69" s="48"/>
      <c r="G69" s="48"/>
      <c r="H69" s="39"/>
      <c r="I69" s="39"/>
      <c r="J69" s="39"/>
      <c r="K69" s="41"/>
      <c r="L69" s="138"/>
      <c r="M69" s="138"/>
      <c r="N69" s="31"/>
      <c r="O69" s="31"/>
      <c r="P69" s="134"/>
      <c r="Q69" s="29"/>
      <c r="R69" s="29"/>
      <c r="S69" s="29"/>
      <c r="T69" s="38"/>
      <c r="U69" s="39"/>
      <c r="V69" s="40"/>
      <c r="W69" s="235"/>
      <c r="X69" s="32"/>
      <c r="Y69" s="32"/>
      <c r="Z69" s="79"/>
      <c r="AB69" s="197"/>
    </row>
    <row r="70" spans="1:28" s="28" customFormat="1" ht="15.75" customHeight="1">
      <c r="A70" s="295" t="s">
        <v>72</v>
      </c>
      <c r="B70" s="295" t="s">
        <v>73</v>
      </c>
      <c r="C70" s="304" t="s">
        <v>74</v>
      </c>
      <c r="D70" s="301">
        <v>40968</v>
      </c>
      <c r="E70" s="295" t="s">
        <v>45</v>
      </c>
      <c r="F70" s="295" t="s">
        <v>45</v>
      </c>
      <c r="G70" s="298" t="s">
        <v>75</v>
      </c>
      <c r="H70" s="339"/>
      <c r="I70" s="301"/>
      <c r="J70" s="301" t="s">
        <v>45</v>
      </c>
      <c r="K70" s="41" t="s">
        <v>191</v>
      </c>
      <c r="L70" s="31">
        <v>602565.22</v>
      </c>
      <c r="M70" s="289">
        <f>519060.47+63176.2</f>
        <v>582236.66999999993</v>
      </c>
      <c r="N70" s="289">
        <f>L72-M70</f>
        <v>0</v>
      </c>
      <c r="O70" s="289">
        <v>582236.67000000004</v>
      </c>
      <c r="P70" s="345"/>
      <c r="Q70" s="301">
        <v>40968</v>
      </c>
      <c r="R70" s="301">
        <v>41248</v>
      </c>
      <c r="S70" s="301" t="s">
        <v>76</v>
      </c>
      <c r="T70" s="351"/>
      <c r="U70" s="339"/>
      <c r="V70" s="342"/>
      <c r="W70" s="361"/>
      <c r="X70" s="310">
        <v>1</v>
      </c>
      <c r="Y70" s="280">
        <f>M70/L70</f>
        <v>0.96626332001040482</v>
      </c>
      <c r="Z70" s="348" t="s">
        <v>153</v>
      </c>
      <c r="AB70" s="229" t="s">
        <v>109</v>
      </c>
    </row>
    <row r="71" spans="1:28" s="28" customFormat="1" ht="18.75" customHeight="1">
      <c r="A71" s="296"/>
      <c r="B71" s="296"/>
      <c r="C71" s="305"/>
      <c r="D71" s="302"/>
      <c r="E71" s="296"/>
      <c r="F71" s="296"/>
      <c r="G71" s="299"/>
      <c r="H71" s="340"/>
      <c r="I71" s="302"/>
      <c r="J71" s="302"/>
      <c r="K71" s="41" t="s">
        <v>203</v>
      </c>
      <c r="L71" s="267">
        <v>-20328.55</v>
      </c>
      <c r="M71" s="290"/>
      <c r="N71" s="290"/>
      <c r="O71" s="290"/>
      <c r="P71" s="346"/>
      <c r="Q71" s="302"/>
      <c r="R71" s="302"/>
      <c r="S71" s="302"/>
      <c r="T71" s="352"/>
      <c r="U71" s="340"/>
      <c r="V71" s="343"/>
      <c r="W71" s="362"/>
      <c r="X71" s="311"/>
      <c r="Y71" s="281"/>
      <c r="Z71" s="349"/>
      <c r="AB71" s="229"/>
    </row>
    <row r="72" spans="1:28" s="28" customFormat="1" ht="17.25" customHeight="1">
      <c r="A72" s="297"/>
      <c r="B72" s="297"/>
      <c r="C72" s="306"/>
      <c r="D72" s="303"/>
      <c r="E72" s="297"/>
      <c r="F72" s="297"/>
      <c r="G72" s="300"/>
      <c r="H72" s="341"/>
      <c r="I72" s="303"/>
      <c r="J72" s="303"/>
      <c r="K72" s="41" t="s">
        <v>112</v>
      </c>
      <c r="L72" s="267">
        <f>L70+L71</f>
        <v>582236.66999999993</v>
      </c>
      <c r="M72" s="291"/>
      <c r="N72" s="291"/>
      <c r="O72" s="291"/>
      <c r="P72" s="347"/>
      <c r="Q72" s="303"/>
      <c r="R72" s="303"/>
      <c r="S72" s="303"/>
      <c r="T72" s="353"/>
      <c r="U72" s="341"/>
      <c r="V72" s="344"/>
      <c r="W72" s="363"/>
      <c r="X72" s="312"/>
      <c r="Y72" s="282"/>
      <c r="Z72" s="350"/>
      <c r="AB72" s="229"/>
    </row>
    <row r="73" spans="1:28" s="28" customFormat="1" ht="43.5" customHeight="1">
      <c r="A73" s="49" t="s">
        <v>93</v>
      </c>
      <c r="B73" s="260" t="s">
        <v>95</v>
      </c>
      <c r="C73" s="136" t="s">
        <v>94</v>
      </c>
      <c r="D73" s="33">
        <v>41044</v>
      </c>
      <c r="E73" s="137" t="s">
        <v>45</v>
      </c>
      <c r="F73" s="144" t="s">
        <v>45</v>
      </c>
      <c r="G73" s="136" t="s">
        <v>96</v>
      </c>
      <c r="H73" s="29"/>
      <c r="I73" s="29"/>
      <c r="J73" s="29" t="s">
        <v>45</v>
      </c>
      <c r="K73" s="39"/>
      <c r="L73" s="34">
        <v>164402.21</v>
      </c>
      <c r="M73" s="34">
        <v>164402.21</v>
      </c>
      <c r="N73" s="31">
        <f>L73-M73</f>
        <v>0</v>
      </c>
      <c r="O73" s="34">
        <v>164402.21</v>
      </c>
      <c r="P73" s="261"/>
      <c r="Q73" s="33">
        <v>41044</v>
      </c>
      <c r="R73" s="33">
        <v>41085</v>
      </c>
      <c r="S73" s="33" t="s">
        <v>97</v>
      </c>
      <c r="T73" s="250"/>
      <c r="U73" s="251"/>
      <c r="V73" s="252"/>
      <c r="W73" s="262"/>
      <c r="X73" s="230">
        <v>1</v>
      </c>
      <c r="Y73" s="32">
        <f>M73/L73</f>
        <v>1</v>
      </c>
      <c r="Z73" s="222" t="s">
        <v>153</v>
      </c>
      <c r="AB73" s="229" t="s">
        <v>108</v>
      </c>
    </row>
    <row r="74" spans="1:28" s="28" customFormat="1" ht="44.25" customHeight="1">
      <c r="A74" s="49" t="s">
        <v>98</v>
      </c>
      <c r="B74" s="133" t="s">
        <v>99</v>
      </c>
      <c r="C74" s="136" t="s">
        <v>100</v>
      </c>
      <c r="D74" s="33">
        <v>41053</v>
      </c>
      <c r="E74" s="137" t="s">
        <v>45</v>
      </c>
      <c r="F74" s="137" t="s">
        <v>45</v>
      </c>
      <c r="G74" s="136" t="s">
        <v>101</v>
      </c>
      <c r="H74" s="39"/>
      <c r="I74" s="29"/>
      <c r="J74" s="29" t="s">
        <v>45</v>
      </c>
      <c r="K74" s="41"/>
      <c r="L74" s="34">
        <v>103669.08</v>
      </c>
      <c r="M74" s="34">
        <v>103669.08</v>
      </c>
      <c r="N74" s="31">
        <f>L74-M74</f>
        <v>0</v>
      </c>
      <c r="O74" s="34">
        <v>103669.08</v>
      </c>
      <c r="P74" s="249"/>
      <c r="Q74" s="33">
        <v>41054</v>
      </c>
      <c r="R74" s="33">
        <v>41060</v>
      </c>
      <c r="S74" s="33" t="s">
        <v>102</v>
      </c>
      <c r="T74" s="250"/>
      <c r="U74" s="251"/>
      <c r="V74" s="252"/>
      <c r="W74" s="253"/>
      <c r="X74" s="230">
        <v>1</v>
      </c>
      <c r="Y74" s="32">
        <f>M74/L74</f>
        <v>1</v>
      </c>
      <c r="Z74" s="222" t="s">
        <v>153</v>
      </c>
      <c r="AB74" s="229" t="s">
        <v>108</v>
      </c>
    </row>
    <row r="75" spans="1:28" s="28" customFormat="1" ht="44.25" customHeight="1">
      <c r="A75" s="272" t="s">
        <v>172</v>
      </c>
      <c r="B75" s="133" t="s">
        <v>173</v>
      </c>
      <c r="C75" s="224" t="s">
        <v>74</v>
      </c>
      <c r="D75" s="266">
        <v>41243</v>
      </c>
      <c r="E75" s="265" t="s">
        <v>45</v>
      </c>
      <c r="F75" s="265" t="s">
        <v>45</v>
      </c>
      <c r="G75" s="136" t="s">
        <v>212</v>
      </c>
      <c r="H75" s="39"/>
      <c r="I75" s="29"/>
      <c r="J75" s="29" t="s">
        <v>45</v>
      </c>
      <c r="K75" s="41"/>
      <c r="L75" s="267">
        <v>57700</v>
      </c>
      <c r="M75" s="267">
        <v>57700</v>
      </c>
      <c r="N75" s="31">
        <f>L75-M75</f>
        <v>0</v>
      </c>
      <c r="O75" s="267">
        <v>57700</v>
      </c>
      <c r="P75" s="271"/>
      <c r="Q75" s="266">
        <v>41244</v>
      </c>
      <c r="R75" s="266">
        <v>41268</v>
      </c>
      <c r="S75" s="266" t="s">
        <v>174</v>
      </c>
      <c r="T75" s="269"/>
      <c r="U75" s="268"/>
      <c r="V75" s="252"/>
      <c r="W75" s="253"/>
      <c r="X75" s="230">
        <v>1</v>
      </c>
      <c r="Y75" s="32">
        <f>M75/L75</f>
        <v>1</v>
      </c>
      <c r="Z75" s="222" t="s">
        <v>153</v>
      </c>
      <c r="AB75" s="229" t="s">
        <v>108</v>
      </c>
    </row>
    <row r="76" spans="1:28" s="178" customFormat="1" ht="15.75">
      <c r="A76" s="171"/>
      <c r="B76" s="387" t="s">
        <v>24</v>
      </c>
      <c r="C76" s="387"/>
      <c r="D76" s="30"/>
      <c r="E76" s="172"/>
      <c r="F76" s="172"/>
      <c r="G76" s="172"/>
      <c r="H76" s="30"/>
      <c r="I76" s="30"/>
      <c r="J76" s="30"/>
      <c r="K76" s="30"/>
      <c r="L76" s="201">
        <f>L72+L73+L74+L75</f>
        <v>908007.95999999985</v>
      </c>
      <c r="M76" s="201">
        <f>SUM(M70:M75)</f>
        <v>908007.95999999985</v>
      </c>
      <c r="N76" s="201">
        <f>SUM(N70:N75)</f>
        <v>0</v>
      </c>
      <c r="O76" s="246">
        <f>SUM(O70:O75)</f>
        <v>908007.96</v>
      </c>
      <c r="P76" s="173"/>
      <c r="Q76" s="30"/>
      <c r="R76" s="30"/>
      <c r="S76" s="30"/>
      <c r="T76" s="174"/>
      <c r="U76" s="41"/>
      <c r="V76" s="175"/>
      <c r="W76" s="176"/>
      <c r="X76" s="177"/>
      <c r="Y76" s="177"/>
      <c r="Z76" s="146"/>
      <c r="AB76" s="197"/>
    </row>
    <row r="77" spans="1:28" s="178" customFormat="1" ht="16.5" thickBot="1">
      <c r="A77" s="179"/>
      <c r="B77" s="405" t="s">
        <v>17</v>
      </c>
      <c r="C77" s="405"/>
      <c r="D77" s="180"/>
      <c r="E77" s="181"/>
      <c r="F77" s="181"/>
      <c r="G77" s="181"/>
      <c r="H77" s="182"/>
      <c r="I77" s="182"/>
      <c r="J77" s="118"/>
      <c r="K77" s="118"/>
      <c r="L77" s="202">
        <f>L20+L28+L34+L44+L51+L59+L63+L68+L76</f>
        <v>54727056.95000001</v>
      </c>
      <c r="M77" s="202">
        <f>M20+M28+M59+M51+M34+M44+M63+M68+M76</f>
        <v>53356142.260000005</v>
      </c>
      <c r="N77" s="202">
        <f>N20+N28+N34+N44+N51+N59+N63+N68+N76</f>
        <v>1370914.6900000013</v>
      </c>
      <c r="O77" s="247">
        <f>O20+O28+O34+O44+O51+O59+O63+O68+O76</f>
        <v>53149148.010000005</v>
      </c>
      <c r="P77" s="183"/>
      <c r="Q77" s="184"/>
      <c r="R77" s="185"/>
      <c r="S77" s="185"/>
      <c r="T77" s="186"/>
      <c r="U77" s="180"/>
      <c r="V77" s="187"/>
      <c r="W77" s="188"/>
      <c r="X77" s="189"/>
      <c r="Y77" s="189"/>
      <c r="Z77" s="190"/>
      <c r="AB77" s="197"/>
    </row>
    <row r="78" spans="1:28" s="158" customFormat="1" ht="12.75" customHeight="1">
      <c r="A78" s="151"/>
      <c r="B78" s="152"/>
      <c r="C78" s="151"/>
      <c r="D78" s="162"/>
      <c r="E78" s="153"/>
      <c r="F78" s="153"/>
      <c r="G78" s="153"/>
      <c r="H78" s="154"/>
      <c r="I78" s="154"/>
      <c r="J78" s="155"/>
      <c r="K78" s="155"/>
      <c r="L78" s="168"/>
      <c r="M78" s="169"/>
      <c r="N78" s="170"/>
      <c r="O78" s="56"/>
      <c r="P78" s="170"/>
      <c r="S78" s="160"/>
      <c r="T78" s="160"/>
      <c r="U78" s="160"/>
      <c r="V78" s="163"/>
      <c r="W78" s="93"/>
      <c r="X78" s="164"/>
      <c r="Y78" s="164"/>
      <c r="Z78" s="80"/>
      <c r="AB78" s="197"/>
    </row>
    <row r="79" spans="1:28" s="158" customFormat="1" ht="12.75" customHeight="1">
      <c r="A79" s="151"/>
      <c r="B79" s="152"/>
      <c r="C79" s="151"/>
      <c r="D79" s="151"/>
      <c r="E79" s="151"/>
      <c r="F79" s="151"/>
      <c r="G79" s="153"/>
      <c r="H79" s="154"/>
      <c r="I79" s="154"/>
      <c r="J79" s="155"/>
      <c r="K79" s="155"/>
      <c r="L79" s="156" t="s">
        <v>22</v>
      </c>
      <c r="M79" s="157">
        <f>O77/N80</f>
        <v>0.91143744112726066</v>
      </c>
      <c r="Q79" s="159"/>
      <c r="S79" s="160"/>
      <c r="T79" s="161"/>
      <c r="U79" s="162"/>
      <c r="V79" s="163"/>
      <c r="W79" s="93"/>
      <c r="X79" s="164"/>
      <c r="Y79" s="164"/>
      <c r="Z79" s="80"/>
      <c r="AB79" s="197"/>
    </row>
    <row r="80" spans="1:28" s="158" customFormat="1" ht="14.25" customHeight="1">
      <c r="A80" s="151"/>
      <c r="B80" s="152"/>
      <c r="C80" s="151"/>
      <c r="D80" s="151"/>
      <c r="E80" s="151"/>
      <c r="F80" s="151"/>
      <c r="G80" s="153"/>
      <c r="H80" s="154"/>
      <c r="I80" s="154"/>
      <c r="J80" s="155"/>
      <c r="K80" s="155"/>
      <c r="L80" s="156" t="s">
        <v>23</v>
      </c>
      <c r="M80" s="157">
        <f>L77/N80</f>
        <v>0.93849648798789598</v>
      </c>
      <c r="N80" s="165">
        <v>58313544.75</v>
      </c>
      <c r="O80" s="166" t="s">
        <v>182</v>
      </c>
      <c r="P80" s="166"/>
      <c r="Q80" s="275">
        <f>N80-O77</f>
        <v>5164396.7399999946</v>
      </c>
      <c r="R80" s="160" t="s">
        <v>114</v>
      </c>
      <c r="S80" s="160"/>
      <c r="T80" s="161"/>
      <c r="U80" s="162"/>
      <c r="V80" s="163"/>
      <c r="W80" s="93"/>
      <c r="X80" s="164"/>
      <c r="Y80" s="164"/>
      <c r="Z80" s="80"/>
      <c r="AB80" s="197"/>
    </row>
    <row r="81" spans="1:28" s="158" customFormat="1" ht="35.25" customHeight="1" thickBot="1">
      <c r="A81" s="151"/>
      <c r="B81" s="152"/>
      <c r="C81" s="151"/>
      <c r="D81" s="151"/>
      <c r="E81" s="151"/>
      <c r="F81" s="151"/>
      <c r="G81" s="153"/>
      <c r="H81" s="154"/>
      <c r="I81" s="154"/>
      <c r="J81" s="155"/>
      <c r="K81" s="155"/>
      <c r="L81" s="156"/>
      <c r="M81" s="157"/>
      <c r="N81" s="165"/>
      <c r="O81" s="166"/>
      <c r="P81" s="166"/>
      <c r="Q81" s="159"/>
      <c r="R81" s="160"/>
      <c r="S81" s="160"/>
      <c r="T81" s="161"/>
      <c r="U81" s="162"/>
      <c r="V81" s="163"/>
      <c r="W81" s="93"/>
      <c r="X81" s="164"/>
      <c r="Y81" s="164"/>
      <c r="Z81" s="80"/>
      <c r="AB81" s="197"/>
    </row>
    <row r="82" spans="1:28" s="28" customFormat="1" ht="13.5" customHeight="1">
      <c r="A82" s="388" t="s">
        <v>33</v>
      </c>
      <c r="B82" s="389"/>
      <c r="C82" s="389"/>
      <c r="D82" s="88"/>
      <c r="E82" s="89"/>
      <c r="F82" s="89"/>
      <c r="G82" s="89"/>
      <c r="H82" s="90"/>
      <c r="I82" s="90"/>
      <c r="J82" s="90"/>
      <c r="K82" s="83"/>
      <c r="L82" s="84"/>
      <c r="M82" s="84"/>
      <c r="N82" s="84"/>
      <c r="O82" s="84"/>
      <c r="P82" s="84"/>
      <c r="Q82" s="85"/>
      <c r="R82" s="85"/>
      <c r="S82" s="85"/>
      <c r="T82" s="85"/>
      <c r="U82" s="85"/>
      <c r="V82" s="85"/>
      <c r="W82" s="94"/>
      <c r="X82" s="86"/>
      <c r="Y82" s="86"/>
      <c r="Z82" s="87"/>
      <c r="AB82" s="197"/>
    </row>
    <row r="83" spans="1:28" s="28" customFormat="1" ht="12.75" customHeight="1">
      <c r="A83" s="382" t="s">
        <v>34</v>
      </c>
      <c r="B83" s="383"/>
      <c r="C83" s="384"/>
      <c r="D83" s="106"/>
      <c r="E83" s="107"/>
      <c r="F83" s="107"/>
      <c r="G83" s="107"/>
      <c r="H83" s="108"/>
      <c r="I83" s="108"/>
      <c r="J83" s="108"/>
      <c r="K83" s="109"/>
      <c r="L83" s="105"/>
      <c r="M83" s="105"/>
      <c r="N83" s="105"/>
      <c r="O83" s="105"/>
      <c r="P83" s="105"/>
      <c r="Q83" s="110"/>
      <c r="R83" s="110"/>
      <c r="S83" s="110"/>
      <c r="T83" s="110"/>
      <c r="U83" s="110"/>
      <c r="V83" s="110"/>
      <c r="W83" s="111"/>
      <c r="X83" s="104"/>
      <c r="Y83" s="104"/>
      <c r="Z83" s="112"/>
      <c r="AB83" s="229"/>
    </row>
    <row r="84" spans="1:28" s="28" customFormat="1" ht="15.75">
      <c r="A84" s="410" t="s">
        <v>82</v>
      </c>
      <c r="B84" s="413" t="s">
        <v>83</v>
      </c>
      <c r="C84" s="295" t="s">
        <v>84</v>
      </c>
      <c r="D84" s="301">
        <v>40988</v>
      </c>
      <c r="E84" s="295" t="s">
        <v>45</v>
      </c>
      <c r="F84" s="295" t="s">
        <v>45</v>
      </c>
      <c r="G84" s="304" t="s">
        <v>92</v>
      </c>
      <c r="H84" s="376"/>
      <c r="I84" s="301" t="s">
        <v>45</v>
      </c>
      <c r="J84" s="301"/>
      <c r="K84" s="109" t="s">
        <v>113</v>
      </c>
      <c r="L84" s="31">
        <v>806123.26</v>
      </c>
      <c r="M84" s="289">
        <v>799398.48</v>
      </c>
      <c r="N84" s="289">
        <f>L88-M84</f>
        <v>0</v>
      </c>
      <c r="O84" s="289">
        <v>799398.48</v>
      </c>
      <c r="P84" s="351"/>
      <c r="Q84" s="301">
        <v>40988</v>
      </c>
      <c r="R84" s="301">
        <v>41032</v>
      </c>
      <c r="S84" s="301" t="s">
        <v>85</v>
      </c>
      <c r="T84" s="295" t="s">
        <v>162</v>
      </c>
      <c r="U84" s="301">
        <v>41031</v>
      </c>
      <c r="V84" s="295" t="s">
        <v>115</v>
      </c>
      <c r="W84" s="360">
        <v>4.7999999999999996E-3</v>
      </c>
      <c r="X84" s="280">
        <v>1</v>
      </c>
      <c r="Y84" s="280">
        <f>M84/L88</f>
        <v>1</v>
      </c>
      <c r="Z84" s="357" t="s">
        <v>153</v>
      </c>
      <c r="AB84" s="229" t="s">
        <v>81</v>
      </c>
    </row>
    <row r="85" spans="1:28" s="28" customFormat="1" ht="16.5" thickBot="1">
      <c r="A85" s="411"/>
      <c r="B85" s="414"/>
      <c r="C85" s="296"/>
      <c r="D85" s="302"/>
      <c r="E85" s="296"/>
      <c r="F85" s="296"/>
      <c r="G85" s="305"/>
      <c r="H85" s="377"/>
      <c r="I85" s="302"/>
      <c r="J85" s="302"/>
      <c r="K85" s="109" t="s">
        <v>192</v>
      </c>
      <c r="L85" s="263">
        <v>-3869.06</v>
      </c>
      <c r="M85" s="290"/>
      <c r="N85" s="290"/>
      <c r="O85" s="290"/>
      <c r="P85" s="352"/>
      <c r="Q85" s="302"/>
      <c r="R85" s="302"/>
      <c r="S85" s="302"/>
      <c r="T85" s="296"/>
      <c r="U85" s="302"/>
      <c r="V85" s="296"/>
      <c r="W85" s="305"/>
      <c r="X85" s="281"/>
      <c r="Y85" s="281"/>
      <c r="Z85" s="358"/>
      <c r="AB85" s="229"/>
    </row>
    <row r="86" spans="1:28" s="28" customFormat="1" ht="16.5" thickTop="1">
      <c r="A86" s="411"/>
      <c r="B86" s="414"/>
      <c r="C86" s="296"/>
      <c r="D86" s="302"/>
      <c r="E86" s="296"/>
      <c r="F86" s="296"/>
      <c r="G86" s="305"/>
      <c r="H86" s="377"/>
      <c r="I86" s="302"/>
      <c r="J86" s="302"/>
      <c r="K86" s="109" t="s">
        <v>112</v>
      </c>
      <c r="L86" s="34">
        <f>L84+L85</f>
        <v>802254.2</v>
      </c>
      <c r="M86" s="290"/>
      <c r="N86" s="290"/>
      <c r="O86" s="290"/>
      <c r="P86" s="352"/>
      <c r="Q86" s="302"/>
      <c r="R86" s="302"/>
      <c r="S86" s="302"/>
      <c r="T86" s="296"/>
      <c r="U86" s="302"/>
      <c r="V86" s="296"/>
      <c r="W86" s="305"/>
      <c r="X86" s="281"/>
      <c r="Y86" s="281"/>
      <c r="Z86" s="358"/>
      <c r="AB86" s="229"/>
    </row>
    <row r="87" spans="1:28" s="28" customFormat="1" ht="16.5" thickBot="1">
      <c r="A87" s="411"/>
      <c r="B87" s="414"/>
      <c r="C87" s="296"/>
      <c r="D87" s="302"/>
      <c r="E87" s="296"/>
      <c r="F87" s="296"/>
      <c r="G87" s="305"/>
      <c r="H87" s="377"/>
      <c r="I87" s="302"/>
      <c r="J87" s="302"/>
      <c r="K87" s="109" t="s">
        <v>204</v>
      </c>
      <c r="L87" s="263">
        <v>2855.72</v>
      </c>
      <c r="M87" s="290"/>
      <c r="N87" s="290"/>
      <c r="O87" s="290"/>
      <c r="P87" s="352"/>
      <c r="Q87" s="302"/>
      <c r="R87" s="302"/>
      <c r="S87" s="302"/>
      <c r="T87" s="296"/>
      <c r="U87" s="302"/>
      <c r="V87" s="296"/>
      <c r="W87" s="305"/>
      <c r="X87" s="281"/>
      <c r="Y87" s="281"/>
      <c r="Z87" s="358"/>
      <c r="AB87" s="229"/>
    </row>
    <row r="88" spans="1:28" s="28" customFormat="1" ht="16.5" thickTop="1">
      <c r="A88" s="412"/>
      <c r="B88" s="415"/>
      <c r="C88" s="297"/>
      <c r="D88" s="303"/>
      <c r="E88" s="297"/>
      <c r="F88" s="297"/>
      <c r="G88" s="306"/>
      <c r="H88" s="378"/>
      <c r="I88" s="303"/>
      <c r="J88" s="303"/>
      <c r="K88" s="274" t="s">
        <v>217</v>
      </c>
      <c r="L88" s="34">
        <f>L86-L87</f>
        <v>799398.48</v>
      </c>
      <c r="M88" s="291"/>
      <c r="N88" s="291"/>
      <c r="O88" s="291"/>
      <c r="P88" s="353"/>
      <c r="Q88" s="303"/>
      <c r="R88" s="303"/>
      <c r="S88" s="303"/>
      <c r="T88" s="297"/>
      <c r="U88" s="303"/>
      <c r="V88" s="297"/>
      <c r="W88" s="306"/>
      <c r="X88" s="282"/>
      <c r="Y88" s="282"/>
      <c r="Z88" s="359"/>
      <c r="AB88" s="229"/>
    </row>
    <row r="89" spans="1:28" s="28" customFormat="1" ht="21" customHeight="1">
      <c r="A89" s="295" t="s">
        <v>150</v>
      </c>
      <c r="B89" s="295" t="s">
        <v>151</v>
      </c>
      <c r="C89" s="295" t="s">
        <v>79</v>
      </c>
      <c r="D89" s="301">
        <v>41178</v>
      </c>
      <c r="E89" s="295" t="s">
        <v>45</v>
      </c>
      <c r="F89" s="295"/>
      <c r="G89" s="304" t="s">
        <v>152</v>
      </c>
      <c r="H89" s="301"/>
      <c r="I89" s="301"/>
      <c r="J89" s="301" t="s">
        <v>45</v>
      </c>
      <c r="K89" s="30" t="s">
        <v>113</v>
      </c>
      <c r="L89" s="31">
        <v>681485.73</v>
      </c>
      <c r="M89" s="289">
        <f>529657.06+117725.81+82693.7+6072.78</f>
        <v>736149.35000000009</v>
      </c>
      <c r="N89" s="289">
        <f>L91-M89</f>
        <v>0</v>
      </c>
      <c r="O89" s="289">
        <v>736149.35</v>
      </c>
      <c r="P89" s="345"/>
      <c r="Q89" s="301">
        <v>41179</v>
      </c>
      <c r="R89" s="301">
        <v>41238</v>
      </c>
      <c r="S89" s="301" t="s">
        <v>132</v>
      </c>
      <c r="T89" s="345" t="s">
        <v>162</v>
      </c>
      <c r="U89" s="301">
        <v>41236</v>
      </c>
      <c r="V89" s="286" t="s">
        <v>200</v>
      </c>
      <c r="W89" s="367">
        <v>8.0199999999999994E-2</v>
      </c>
      <c r="X89" s="310">
        <v>1</v>
      </c>
      <c r="Y89" s="280">
        <v>1</v>
      </c>
      <c r="Z89" s="357" t="s">
        <v>153</v>
      </c>
      <c r="AB89" s="229" t="s">
        <v>189</v>
      </c>
    </row>
    <row r="90" spans="1:28" s="28" customFormat="1" ht="17.25" customHeight="1">
      <c r="A90" s="296"/>
      <c r="B90" s="296"/>
      <c r="C90" s="296"/>
      <c r="D90" s="302"/>
      <c r="E90" s="296"/>
      <c r="F90" s="296"/>
      <c r="G90" s="305"/>
      <c r="H90" s="302"/>
      <c r="I90" s="302"/>
      <c r="J90" s="302"/>
      <c r="K90" s="254" t="s">
        <v>192</v>
      </c>
      <c r="L90" s="31">
        <v>54663.62</v>
      </c>
      <c r="M90" s="290"/>
      <c r="N90" s="290"/>
      <c r="O90" s="290"/>
      <c r="P90" s="346"/>
      <c r="Q90" s="302"/>
      <c r="R90" s="302"/>
      <c r="S90" s="302"/>
      <c r="T90" s="346"/>
      <c r="U90" s="302"/>
      <c r="V90" s="287"/>
      <c r="W90" s="368"/>
      <c r="X90" s="311"/>
      <c r="Y90" s="281"/>
      <c r="Z90" s="358"/>
      <c r="AB90" s="229"/>
    </row>
    <row r="91" spans="1:28" s="28" customFormat="1" ht="15.75" customHeight="1">
      <c r="A91" s="297"/>
      <c r="B91" s="297"/>
      <c r="C91" s="297"/>
      <c r="D91" s="303"/>
      <c r="E91" s="297"/>
      <c r="F91" s="297"/>
      <c r="G91" s="306"/>
      <c r="H91" s="303"/>
      <c r="I91" s="303"/>
      <c r="J91" s="303"/>
      <c r="K91" s="254" t="s">
        <v>112</v>
      </c>
      <c r="L91" s="31">
        <f>L89+L90</f>
        <v>736149.35</v>
      </c>
      <c r="M91" s="291"/>
      <c r="N91" s="291"/>
      <c r="O91" s="291"/>
      <c r="P91" s="347"/>
      <c r="Q91" s="303"/>
      <c r="R91" s="303"/>
      <c r="S91" s="303"/>
      <c r="T91" s="347"/>
      <c r="U91" s="303"/>
      <c r="V91" s="288"/>
      <c r="W91" s="369"/>
      <c r="X91" s="312"/>
      <c r="Y91" s="282"/>
      <c r="Z91" s="359"/>
      <c r="AB91" s="229"/>
    </row>
    <row r="92" spans="1:28" s="28" customFormat="1" ht="20.25" customHeight="1">
      <c r="A92" s="295" t="s">
        <v>177</v>
      </c>
      <c r="B92" s="295" t="s">
        <v>178</v>
      </c>
      <c r="C92" s="295" t="s">
        <v>79</v>
      </c>
      <c r="D92" s="301">
        <v>41249</v>
      </c>
      <c r="E92" s="295" t="s">
        <v>45</v>
      </c>
      <c r="F92" s="295" t="s">
        <v>45</v>
      </c>
      <c r="G92" s="304" t="s">
        <v>213</v>
      </c>
      <c r="H92" s="301"/>
      <c r="I92" s="301"/>
      <c r="J92" s="301" t="s">
        <v>45</v>
      </c>
      <c r="K92" s="254" t="s">
        <v>113</v>
      </c>
      <c r="L92" s="31">
        <v>448175.09</v>
      </c>
      <c r="M92" s="289">
        <v>465427.03</v>
      </c>
      <c r="N92" s="289">
        <f>M92-L94</f>
        <v>0</v>
      </c>
      <c r="O92" s="286">
        <v>465427.03</v>
      </c>
      <c r="P92" s="345"/>
      <c r="Q92" s="301">
        <v>41249</v>
      </c>
      <c r="R92" s="301">
        <v>41268</v>
      </c>
      <c r="S92" s="301" t="s">
        <v>179</v>
      </c>
      <c r="T92" s="345" t="s">
        <v>162</v>
      </c>
      <c r="U92" s="301">
        <v>41264</v>
      </c>
      <c r="V92" s="286" t="s">
        <v>183</v>
      </c>
      <c r="W92" s="367">
        <f>L93/L92</f>
        <v>3.8493750288531206E-2</v>
      </c>
      <c r="X92" s="310">
        <v>1</v>
      </c>
      <c r="Y92" s="280">
        <f>M92/L94</f>
        <v>1</v>
      </c>
      <c r="Z92" s="357" t="s">
        <v>153</v>
      </c>
      <c r="AB92" s="229"/>
    </row>
    <row r="93" spans="1:28" s="28" customFormat="1" ht="19.5" customHeight="1">
      <c r="A93" s="296"/>
      <c r="B93" s="296"/>
      <c r="C93" s="296"/>
      <c r="D93" s="302"/>
      <c r="E93" s="296"/>
      <c r="F93" s="296"/>
      <c r="G93" s="305"/>
      <c r="H93" s="302"/>
      <c r="I93" s="302"/>
      <c r="J93" s="302"/>
      <c r="K93" s="254" t="s">
        <v>192</v>
      </c>
      <c r="L93" s="31">
        <v>17251.939999999999</v>
      </c>
      <c r="M93" s="290"/>
      <c r="N93" s="290"/>
      <c r="O93" s="287"/>
      <c r="P93" s="346"/>
      <c r="Q93" s="302"/>
      <c r="R93" s="302"/>
      <c r="S93" s="302"/>
      <c r="T93" s="346"/>
      <c r="U93" s="302"/>
      <c r="V93" s="287"/>
      <c r="W93" s="368"/>
      <c r="X93" s="311"/>
      <c r="Y93" s="281"/>
      <c r="Z93" s="358"/>
      <c r="AB93" s="229"/>
    </row>
    <row r="94" spans="1:28" s="28" customFormat="1" ht="18" customHeight="1">
      <c r="A94" s="297"/>
      <c r="B94" s="297"/>
      <c r="C94" s="297"/>
      <c r="D94" s="303"/>
      <c r="E94" s="297"/>
      <c r="F94" s="297"/>
      <c r="G94" s="306"/>
      <c r="H94" s="303"/>
      <c r="I94" s="303"/>
      <c r="J94" s="303"/>
      <c r="K94" s="254" t="s">
        <v>112</v>
      </c>
      <c r="L94" s="31">
        <f>L92+L93</f>
        <v>465427.03</v>
      </c>
      <c r="M94" s="291"/>
      <c r="N94" s="291"/>
      <c r="O94" s="288"/>
      <c r="P94" s="347"/>
      <c r="Q94" s="303"/>
      <c r="R94" s="303"/>
      <c r="S94" s="303"/>
      <c r="T94" s="347"/>
      <c r="U94" s="303"/>
      <c r="V94" s="288"/>
      <c r="W94" s="369"/>
      <c r="X94" s="312"/>
      <c r="Y94" s="282"/>
      <c r="Z94" s="359"/>
      <c r="AB94" s="229"/>
    </row>
    <row r="95" spans="1:28" s="28" customFormat="1" ht="14.25" customHeight="1">
      <c r="A95" s="228"/>
      <c r="B95" s="386" t="s">
        <v>59</v>
      </c>
      <c r="C95" s="386"/>
      <c r="D95" s="33"/>
      <c r="E95" s="113"/>
      <c r="F95" s="113"/>
      <c r="G95" s="223"/>
      <c r="H95" s="108"/>
      <c r="I95" s="29"/>
      <c r="J95" s="29"/>
      <c r="K95" s="109"/>
      <c r="L95" s="35">
        <f>L88+L91+L94</f>
        <v>2000974.86</v>
      </c>
      <c r="M95" s="36">
        <f>SUM(M84:M92)</f>
        <v>2000974.86</v>
      </c>
      <c r="N95" s="37">
        <f>SUM(N84:N92)</f>
        <v>0</v>
      </c>
      <c r="O95" s="31">
        <f>SUM(O84:O94)</f>
        <v>2000974.86</v>
      </c>
      <c r="P95" s="38"/>
      <c r="Q95" s="29"/>
      <c r="R95" s="29"/>
      <c r="S95" s="29"/>
      <c r="T95" s="232"/>
      <c r="U95" s="232"/>
      <c r="V95" s="232"/>
      <c r="W95" s="233"/>
      <c r="X95" s="32"/>
      <c r="Y95" s="32"/>
      <c r="Z95" s="140"/>
      <c r="AB95" s="229"/>
    </row>
    <row r="96" spans="1:28" s="28" customFormat="1" ht="11.25" customHeight="1">
      <c r="A96" s="407" t="s">
        <v>42</v>
      </c>
      <c r="B96" s="408"/>
      <c r="C96" s="409"/>
      <c r="D96" s="33"/>
      <c r="E96" s="113"/>
      <c r="F96" s="113"/>
      <c r="G96" s="223"/>
      <c r="H96" s="108"/>
      <c r="I96" s="29"/>
      <c r="J96" s="29"/>
      <c r="K96" s="109"/>
      <c r="L96" s="34"/>
      <c r="M96" s="34"/>
      <c r="N96" s="31"/>
      <c r="O96" s="31"/>
      <c r="P96" s="38"/>
      <c r="Q96" s="29"/>
      <c r="R96" s="29"/>
      <c r="S96" s="29"/>
      <c r="T96" s="232"/>
      <c r="U96" s="232"/>
      <c r="V96" s="232"/>
      <c r="W96" s="233"/>
      <c r="X96" s="32"/>
      <c r="Y96" s="32"/>
      <c r="Z96" s="140"/>
      <c r="AB96" s="229"/>
    </row>
    <row r="97" spans="1:28" s="28" customFormat="1" ht="18" customHeight="1">
      <c r="A97" s="395" t="s">
        <v>180</v>
      </c>
      <c r="B97" s="295" t="s">
        <v>181</v>
      </c>
      <c r="C97" s="295" t="s">
        <v>79</v>
      </c>
      <c r="D97" s="301">
        <v>41249</v>
      </c>
      <c r="E97" s="295" t="s">
        <v>45</v>
      </c>
      <c r="F97" s="295" t="s">
        <v>45</v>
      </c>
      <c r="G97" s="304" t="s">
        <v>214</v>
      </c>
      <c r="H97" s="301"/>
      <c r="I97" s="301"/>
      <c r="J97" s="301" t="s">
        <v>45</v>
      </c>
      <c r="K97" s="254" t="s">
        <v>202</v>
      </c>
      <c r="L97" s="31">
        <v>612403.18000000005</v>
      </c>
      <c r="M97" s="289">
        <v>606493.21</v>
      </c>
      <c r="N97" s="289">
        <f>L99-M97</f>
        <v>0</v>
      </c>
      <c r="O97" s="286">
        <v>606493.21</v>
      </c>
      <c r="P97" s="345"/>
      <c r="Q97" s="301">
        <v>41250</v>
      </c>
      <c r="R97" s="301">
        <f>Q97+24</f>
        <v>41274</v>
      </c>
      <c r="S97" s="301" t="s">
        <v>174</v>
      </c>
      <c r="T97" s="345"/>
      <c r="U97" s="301"/>
      <c r="V97" s="286"/>
      <c r="W97" s="307"/>
      <c r="X97" s="310">
        <v>1</v>
      </c>
      <c r="Y97" s="313">
        <f>M97/L97</f>
        <v>0.99034954390667906</v>
      </c>
      <c r="Z97" s="357" t="s">
        <v>153</v>
      </c>
      <c r="AB97" s="229" t="s">
        <v>109</v>
      </c>
    </row>
    <row r="98" spans="1:28" s="28" customFormat="1" ht="18.75" customHeight="1">
      <c r="A98" s="396"/>
      <c r="B98" s="296"/>
      <c r="C98" s="296"/>
      <c r="D98" s="302"/>
      <c r="E98" s="296"/>
      <c r="F98" s="296"/>
      <c r="G98" s="305"/>
      <c r="H98" s="302"/>
      <c r="I98" s="302"/>
      <c r="J98" s="302"/>
      <c r="K98" s="254" t="s">
        <v>203</v>
      </c>
      <c r="L98" s="31">
        <v>-5909.97</v>
      </c>
      <c r="M98" s="290"/>
      <c r="N98" s="290"/>
      <c r="O98" s="287"/>
      <c r="P98" s="346"/>
      <c r="Q98" s="302"/>
      <c r="R98" s="302"/>
      <c r="S98" s="302"/>
      <c r="T98" s="346"/>
      <c r="U98" s="302"/>
      <c r="V98" s="287"/>
      <c r="W98" s="308"/>
      <c r="X98" s="311"/>
      <c r="Y98" s="314"/>
      <c r="Z98" s="358"/>
      <c r="AB98" s="229"/>
    </row>
    <row r="99" spans="1:28" s="28" customFormat="1" ht="21" customHeight="1">
      <c r="A99" s="397"/>
      <c r="B99" s="297"/>
      <c r="C99" s="297"/>
      <c r="D99" s="303"/>
      <c r="E99" s="297"/>
      <c r="F99" s="297"/>
      <c r="G99" s="306"/>
      <c r="H99" s="303"/>
      <c r="I99" s="303"/>
      <c r="J99" s="303"/>
      <c r="K99" s="254" t="s">
        <v>112</v>
      </c>
      <c r="L99" s="31">
        <f>L97+L98</f>
        <v>606493.21000000008</v>
      </c>
      <c r="M99" s="291"/>
      <c r="N99" s="291"/>
      <c r="O99" s="288"/>
      <c r="P99" s="347"/>
      <c r="Q99" s="303"/>
      <c r="R99" s="303"/>
      <c r="S99" s="303"/>
      <c r="T99" s="347"/>
      <c r="U99" s="303"/>
      <c r="V99" s="288"/>
      <c r="W99" s="309"/>
      <c r="X99" s="312"/>
      <c r="Y99" s="315"/>
      <c r="Z99" s="359"/>
      <c r="AB99" s="229"/>
    </row>
    <row r="100" spans="1:28" s="28" customFormat="1" ht="15" customHeight="1">
      <c r="A100" s="228"/>
      <c r="B100" s="386" t="s">
        <v>60</v>
      </c>
      <c r="C100" s="386"/>
      <c r="D100" s="33"/>
      <c r="E100" s="113"/>
      <c r="F100" s="113"/>
      <c r="G100" s="223"/>
      <c r="H100" s="108"/>
      <c r="I100" s="29"/>
      <c r="J100" s="29"/>
      <c r="K100" s="109"/>
      <c r="L100" s="35">
        <f>SUM(L99)</f>
        <v>606493.21000000008</v>
      </c>
      <c r="M100" s="36">
        <f>SUM(M97)</f>
        <v>606493.21</v>
      </c>
      <c r="N100" s="37">
        <f>SUM(N97)</f>
        <v>0</v>
      </c>
      <c r="O100" s="31">
        <f>SUM(O97)</f>
        <v>606493.21</v>
      </c>
      <c r="P100" s="234"/>
      <c r="Q100" s="29"/>
      <c r="R100" s="29"/>
      <c r="S100" s="29"/>
      <c r="T100" s="232"/>
      <c r="U100" s="232"/>
      <c r="V100" s="232"/>
      <c r="W100" s="233"/>
      <c r="X100" s="32"/>
      <c r="Y100" s="32"/>
      <c r="Z100" s="140"/>
      <c r="AB100" s="229"/>
    </row>
    <row r="101" spans="1:28" s="50" customFormat="1" ht="17.45" customHeight="1" thickBot="1">
      <c r="A101" s="120"/>
      <c r="B101" s="406" t="s">
        <v>25</v>
      </c>
      <c r="C101" s="406"/>
      <c r="D101" s="121"/>
      <c r="E101" s="122"/>
      <c r="F101" s="122"/>
      <c r="G101" s="122"/>
      <c r="H101" s="123"/>
      <c r="I101" s="123"/>
      <c r="J101" s="121"/>
      <c r="K101" s="124"/>
      <c r="L101" s="125">
        <f>L95+L100</f>
        <v>2607468.0700000003</v>
      </c>
      <c r="M101" s="125">
        <f>M95+M100</f>
        <v>2607468.0700000003</v>
      </c>
      <c r="N101" s="125">
        <f>N95+N100</f>
        <v>0</v>
      </c>
      <c r="O101" s="125">
        <f>O95+O100</f>
        <v>2607468.0700000003</v>
      </c>
      <c r="P101" s="125"/>
      <c r="Q101" s="121"/>
      <c r="R101" s="121"/>
      <c r="S101" s="121"/>
      <c r="T101" s="126"/>
      <c r="U101" s="121"/>
      <c r="V101" s="127"/>
      <c r="W101" s="128"/>
      <c r="X101" s="129"/>
      <c r="Y101" s="129"/>
      <c r="Z101" s="130"/>
      <c r="AB101" s="193"/>
    </row>
    <row r="102" spans="1:28" s="60" customFormat="1" ht="12.75" customHeight="1">
      <c r="B102" s="51"/>
      <c r="C102" s="52"/>
      <c r="D102" s="53"/>
      <c r="E102" s="54"/>
      <c r="F102" s="54"/>
      <c r="G102" s="52"/>
      <c r="H102" s="42"/>
      <c r="I102" s="42"/>
      <c r="J102" s="43"/>
      <c r="K102" s="44"/>
      <c r="L102" s="55"/>
      <c r="M102" s="55"/>
      <c r="O102" s="103"/>
      <c r="P102" s="103"/>
      <c r="R102" s="47"/>
      <c r="S102" s="47"/>
      <c r="T102" s="58"/>
      <c r="U102" s="47"/>
      <c r="V102" s="59"/>
      <c r="W102" s="95"/>
      <c r="X102" s="46"/>
      <c r="Y102" s="46"/>
      <c r="Z102" s="80"/>
      <c r="AB102" s="195"/>
    </row>
    <row r="103" spans="1:28" s="60" customFormat="1" ht="9" customHeight="1">
      <c r="A103" s="52"/>
      <c r="B103" s="51"/>
      <c r="C103" s="52"/>
      <c r="D103" s="53"/>
      <c r="E103" s="54"/>
      <c r="F103" s="54"/>
      <c r="G103" s="52"/>
      <c r="H103" s="42"/>
      <c r="I103" s="42"/>
      <c r="J103" s="43"/>
      <c r="K103" s="44"/>
      <c r="L103" s="55"/>
      <c r="M103" s="55"/>
      <c r="N103" s="56"/>
      <c r="O103" s="56"/>
      <c r="P103" s="56"/>
      <c r="Q103" s="57"/>
      <c r="R103" s="47"/>
      <c r="S103" s="47"/>
      <c r="T103" s="58"/>
      <c r="U103" s="47"/>
      <c r="V103" s="59"/>
      <c r="W103" s="95"/>
      <c r="X103" s="46"/>
      <c r="Y103" s="46"/>
      <c r="Z103" s="80"/>
      <c r="AB103" s="195"/>
    </row>
    <row r="104" spans="1:28" ht="16.5" customHeight="1">
      <c r="A104" s="102" t="s">
        <v>28</v>
      </c>
      <c r="B104" s="102"/>
      <c r="C104" s="102"/>
      <c r="D104" s="99"/>
      <c r="E104" s="400" t="s">
        <v>186</v>
      </c>
      <c r="F104" s="401"/>
      <c r="G104" s="401"/>
      <c r="H104" s="5"/>
      <c r="I104" s="5"/>
      <c r="J104" s="5"/>
      <c r="L104" s="97" t="s">
        <v>22</v>
      </c>
      <c r="M104" s="98">
        <f>O101/N104</f>
        <v>0.94147478098482906</v>
      </c>
      <c r="N104" s="56">
        <v>2769557</v>
      </c>
      <c r="O104" s="45" t="s">
        <v>26</v>
      </c>
      <c r="P104" s="45"/>
      <c r="Q104" s="276">
        <f>N104-O101</f>
        <v>162088.9299999997</v>
      </c>
      <c r="R104" s="277" t="s">
        <v>114</v>
      </c>
      <c r="Z104" s="81"/>
    </row>
    <row r="105" spans="1:28" ht="15" customHeight="1">
      <c r="B105" s="61"/>
      <c r="C105" s="62"/>
      <c r="D105" s="270"/>
      <c r="E105" s="449" t="s">
        <v>201</v>
      </c>
      <c r="F105" s="449"/>
      <c r="L105" s="97" t="s">
        <v>23</v>
      </c>
      <c r="M105" s="98">
        <f>L101/N104</f>
        <v>0.94147478098482906</v>
      </c>
    </row>
    <row r="106" spans="1:28" ht="17.25" customHeight="1">
      <c r="A106" s="65"/>
      <c r="B106" s="100"/>
      <c r="C106" s="101"/>
      <c r="D106" s="63"/>
      <c r="E106" s="63"/>
      <c r="F106" s="64"/>
      <c r="G106" s="66"/>
      <c r="H106" s="67"/>
      <c r="I106" s="67"/>
      <c r="J106" s="67"/>
      <c r="K106" s="68"/>
      <c r="L106" s="69"/>
      <c r="M106" s="70"/>
      <c r="N106" s="70"/>
      <c r="O106" s="70"/>
      <c r="P106" s="70"/>
      <c r="Q106" s="65"/>
      <c r="R106" s="65"/>
      <c r="S106" s="65"/>
      <c r="T106" s="65"/>
      <c r="U106" s="65"/>
      <c r="V106" s="65"/>
      <c r="W106" s="96"/>
      <c r="X106" s="65"/>
      <c r="Y106" s="65"/>
      <c r="Z106" s="82"/>
    </row>
    <row r="107" spans="1:28">
      <c r="B107" s="379" t="s">
        <v>207</v>
      </c>
      <c r="C107" s="379"/>
      <c r="D107" s="379"/>
      <c r="E107" s="379"/>
      <c r="F107" s="379"/>
      <c r="G107" s="379"/>
      <c r="H107" s="379"/>
      <c r="I107" s="379"/>
      <c r="J107" s="379"/>
      <c r="K107" s="379"/>
      <c r="L107" s="379"/>
      <c r="M107" s="379"/>
      <c r="N107" s="379"/>
      <c r="O107" s="379"/>
      <c r="P107" s="379"/>
      <c r="Q107" s="379"/>
      <c r="R107" s="379"/>
      <c r="S107" s="379"/>
      <c r="T107" s="379"/>
      <c r="U107" s="379"/>
      <c r="V107" s="379"/>
      <c r="W107" s="379"/>
      <c r="X107" s="379"/>
      <c r="Y107" s="379"/>
      <c r="Z107" s="379"/>
    </row>
    <row r="108" spans="1:28">
      <c r="B108" s="379" t="s">
        <v>208</v>
      </c>
      <c r="C108" s="379"/>
      <c r="D108" s="379"/>
      <c r="E108" s="379"/>
      <c r="F108" s="379"/>
      <c r="G108" s="379"/>
      <c r="H108" s="379"/>
      <c r="I108" s="379"/>
      <c r="J108" s="379"/>
      <c r="K108" s="379"/>
      <c r="L108" s="379"/>
      <c r="M108" s="379"/>
      <c r="N108" s="379"/>
      <c r="O108" s="379"/>
      <c r="P108" s="379"/>
      <c r="Q108" s="379"/>
      <c r="R108" s="379"/>
      <c r="S108" s="379"/>
      <c r="T108" s="379"/>
      <c r="U108" s="379"/>
      <c r="V108" s="379"/>
      <c r="W108" s="379"/>
      <c r="X108" s="379"/>
      <c r="Y108" s="379"/>
      <c r="Z108" s="379"/>
    </row>
  </sheetData>
  <mergeCells count="461">
    <mergeCell ref="V37:V40"/>
    <mergeCell ref="W37:W40"/>
    <mergeCell ref="X37:X40"/>
    <mergeCell ref="Y37:Y40"/>
    <mergeCell ref="Z37:Z40"/>
    <mergeCell ref="W46:W49"/>
    <mergeCell ref="X46:X49"/>
    <mergeCell ref="Y46:Y49"/>
    <mergeCell ref="Z46:Z49"/>
    <mergeCell ref="H31:H33"/>
    <mergeCell ref="I31:I33"/>
    <mergeCell ref="J31:J33"/>
    <mergeCell ref="C37:C40"/>
    <mergeCell ref="D37:D40"/>
    <mergeCell ref="E37:E40"/>
    <mergeCell ref="F37:F40"/>
    <mergeCell ref="G37:G40"/>
    <mergeCell ref="H37:H40"/>
    <mergeCell ref="I37:I40"/>
    <mergeCell ref="J37:J40"/>
    <mergeCell ref="M37:M40"/>
    <mergeCell ref="N37:N40"/>
    <mergeCell ref="O37:O40"/>
    <mergeCell ref="P37:P40"/>
    <mergeCell ref="Q37:Q40"/>
    <mergeCell ref="R37:R40"/>
    <mergeCell ref="S37:S40"/>
    <mergeCell ref="T37:T40"/>
    <mergeCell ref="U37:U40"/>
    <mergeCell ref="W65:W67"/>
    <mergeCell ref="X65:X67"/>
    <mergeCell ref="N65:N67"/>
    <mergeCell ref="O65:O67"/>
    <mergeCell ref="A46:A49"/>
    <mergeCell ref="B46:B49"/>
    <mergeCell ref="C46:C49"/>
    <mergeCell ref="D46:D49"/>
    <mergeCell ref="E46:E49"/>
    <mergeCell ref="F46:F49"/>
    <mergeCell ref="G46:G49"/>
    <mergeCell ref="H46:H49"/>
    <mergeCell ref="I46:I49"/>
    <mergeCell ref="J46:J49"/>
    <mergeCell ref="M46:M49"/>
    <mergeCell ref="N46:N49"/>
    <mergeCell ref="O46:O49"/>
    <mergeCell ref="P46:P49"/>
    <mergeCell ref="Q46:Q49"/>
    <mergeCell ref="R46:R49"/>
    <mergeCell ref="S46:S49"/>
    <mergeCell ref="T46:T49"/>
    <mergeCell ref="U46:U49"/>
    <mergeCell ref="V46:V49"/>
    <mergeCell ref="N84:N88"/>
    <mergeCell ref="S70:S72"/>
    <mergeCell ref="T70:T72"/>
    <mergeCell ref="R84:R88"/>
    <mergeCell ref="S84:S88"/>
    <mergeCell ref="X84:X88"/>
    <mergeCell ref="T84:T88"/>
    <mergeCell ref="B108:Z108"/>
    <mergeCell ref="Q31:Q33"/>
    <mergeCell ref="R31:R33"/>
    <mergeCell ref="S31:S33"/>
    <mergeCell ref="T31:T33"/>
    <mergeCell ref="U31:U33"/>
    <mergeCell ref="V31:V33"/>
    <mergeCell ref="W31:W33"/>
    <mergeCell ref="X31:X33"/>
    <mergeCell ref="Y31:Y33"/>
    <mergeCell ref="Z31:Z33"/>
    <mergeCell ref="E105:F105"/>
    <mergeCell ref="Z65:Z67"/>
    <mergeCell ref="P65:P67"/>
    <mergeCell ref="Q65:Q67"/>
    <mergeCell ref="R65:R67"/>
    <mergeCell ref="S65:S67"/>
    <mergeCell ref="Y89:Y91"/>
    <mergeCell ref="Z89:Z91"/>
    <mergeCell ref="J89:J91"/>
    <mergeCell ref="M89:M91"/>
    <mergeCell ref="N89:N91"/>
    <mergeCell ref="O89:O91"/>
    <mergeCell ref="P89:P91"/>
    <mergeCell ref="Q89:Q91"/>
    <mergeCell ref="R89:R91"/>
    <mergeCell ref="S89:S91"/>
    <mergeCell ref="T89:T91"/>
    <mergeCell ref="E53:E55"/>
    <mergeCell ref="V84:V88"/>
    <mergeCell ref="W84:W88"/>
    <mergeCell ref="O84:O88"/>
    <mergeCell ref="P84:P88"/>
    <mergeCell ref="Q84:Q88"/>
    <mergeCell ref="E56:E58"/>
    <mergeCell ref="F56:F58"/>
    <mergeCell ref="G56:G58"/>
    <mergeCell ref="H56:H58"/>
    <mergeCell ref="I56:I58"/>
    <mergeCell ref="J56:J58"/>
    <mergeCell ref="M56:M58"/>
    <mergeCell ref="N56:N58"/>
    <mergeCell ref="O56:O58"/>
    <mergeCell ref="W56:W58"/>
    <mergeCell ref="P56:P58"/>
    <mergeCell ref="Q56:Q58"/>
    <mergeCell ref="R56:R58"/>
    <mergeCell ref="S56:S58"/>
    <mergeCell ref="T56:T58"/>
    <mergeCell ref="S61:S62"/>
    <mergeCell ref="J65:J67"/>
    <mergeCell ref="M65:M67"/>
    <mergeCell ref="G89:G91"/>
    <mergeCell ref="H89:H91"/>
    <mergeCell ref="I89:I91"/>
    <mergeCell ref="Z53:Z55"/>
    <mergeCell ref="G53:G55"/>
    <mergeCell ref="F53:F55"/>
    <mergeCell ref="H53:H55"/>
    <mergeCell ref="I53:I55"/>
    <mergeCell ref="J53:J55"/>
    <mergeCell ref="M53:M55"/>
    <mergeCell ref="N53:N55"/>
    <mergeCell ref="O53:O55"/>
    <mergeCell ref="P53:P55"/>
    <mergeCell ref="Q53:Q55"/>
    <mergeCell ref="R53:R55"/>
    <mergeCell ref="S53:S55"/>
    <mergeCell ref="X56:X58"/>
    <mergeCell ref="Y56:Y58"/>
    <mergeCell ref="Z56:Z58"/>
    <mergeCell ref="Y65:Y67"/>
    <mergeCell ref="U89:U91"/>
    <mergeCell ref="V89:V91"/>
    <mergeCell ref="W89:W91"/>
    <mergeCell ref="X89:X91"/>
    <mergeCell ref="B2:Z2"/>
    <mergeCell ref="W3:Z3"/>
    <mergeCell ref="S4:S5"/>
    <mergeCell ref="T4:W4"/>
    <mergeCell ref="X4:X5"/>
    <mergeCell ref="G4:G5"/>
    <mergeCell ref="Z4:Z5"/>
    <mergeCell ref="E4:E5"/>
    <mergeCell ref="F4:F5"/>
    <mergeCell ref="Q4:R4"/>
    <mergeCell ref="M4:M5"/>
    <mergeCell ref="C4:C5"/>
    <mergeCell ref="H4:J4"/>
    <mergeCell ref="Y4:Y5"/>
    <mergeCell ref="K4:L5"/>
    <mergeCell ref="O4:O5"/>
    <mergeCell ref="D4:D5"/>
    <mergeCell ref="B4:B5"/>
    <mergeCell ref="P4:P5"/>
    <mergeCell ref="N4:N5"/>
    <mergeCell ref="E104:G104"/>
    <mergeCell ref="A69:C69"/>
    <mergeCell ref="B77:C77"/>
    <mergeCell ref="A82:C82"/>
    <mergeCell ref="B100:C100"/>
    <mergeCell ref="B101:C101"/>
    <mergeCell ref="A96:C96"/>
    <mergeCell ref="B95:C95"/>
    <mergeCell ref="A84:A88"/>
    <mergeCell ref="B84:B88"/>
    <mergeCell ref="G84:G88"/>
    <mergeCell ref="A97:A99"/>
    <mergeCell ref="B97:B99"/>
    <mergeCell ref="C97:C99"/>
    <mergeCell ref="D97:D99"/>
    <mergeCell ref="E97:E99"/>
    <mergeCell ref="F97:F99"/>
    <mergeCell ref="G97:G99"/>
    <mergeCell ref="A89:A91"/>
    <mergeCell ref="B89:B91"/>
    <mergeCell ref="C89:C91"/>
    <mergeCell ref="D89:D91"/>
    <mergeCell ref="E89:E91"/>
    <mergeCell ref="F89:F91"/>
    <mergeCell ref="A60:C60"/>
    <mergeCell ref="B59:C59"/>
    <mergeCell ref="B34:C34"/>
    <mergeCell ref="A52:C52"/>
    <mergeCell ref="B20:C20"/>
    <mergeCell ref="A29:C29"/>
    <mergeCell ref="A45:C45"/>
    <mergeCell ref="A35:C35"/>
    <mergeCell ref="A21:C21"/>
    <mergeCell ref="B28:C28"/>
    <mergeCell ref="B51:C51"/>
    <mergeCell ref="B44:C44"/>
    <mergeCell ref="A37:A40"/>
    <mergeCell ref="B37:B40"/>
    <mergeCell ref="D53:D55"/>
    <mergeCell ref="C53:C55"/>
    <mergeCell ref="B53:B55"/>
    <mergeCell ref="A6:C6"/>
    <mergeCell ref="A7:C7"/>
    <mergeCell ref="A4:A5"/>
    <mergeCell ref="Q17:Q19"/>
    <mergeCell ref="B61:B62"/>
    <mergeCell ref="C61:C62"/>
    <mergeCell ref="D61:D62"/>
    <mergeCell ref="E61:E62"/>
    <mergeCell ref="G61:G62"/>
    <mergeCell ref="A53:A55"/>
    <mergeCell ref="A56:A58"/>
    <mergeCell ref="B56:B58"/>
    <mergeCell ref="C56:C58"/>
    <mergeCell ref="D56:D58"/>
    <mergeCell ref="A41:A43"/>
    <mergeCell ref="B41:B43"/>
    <mergeCell ref="C41:C43"/>
    <mergeCell ref="D41:D43"/>
    <mergeCell ref="E41:E43"/>
    <mergeCell ref="F41:F43"/>
    <mergeCell ref="O17:O19"/>
    <mergeCell ref="A64:C64"/>
    <mergeCell ref="B68:C68"/>
    <mergeCell ref="C84:C88"/>
    <mergeCell ref="D84:D88"/>
    <mergeCell ref="E84:E88"/>
    <mergeCell ref="F84:F88"/>
    <mergeCell ref="B76:C76"/>
    <mergeCell ref="B63:C63"/>
    <mergeCell ref="F61:F62"/>
    <mergeCell ref="A65:A67"/>
    <mergeCell ref="B65:B67"/>
    <mergeCell ref="C65:C67"/>
    <mergeCell ref="D65:D67"/>
    <mergeCell ref="E65:E67"/>
    <mergeCell ref="F65:F67"/>
    <mergeCell ref="H84:H88"/>
    <mergeCell ref="I84:I88"/>
    <mergeCell ref="J84:J88"/>
    <mergeCell ref="M84:M88"/>
    <mergeCell ref="B107:Z107"/>
    <mergeCell ref="Z61:Z62"/>
    <mergeCell ref="H61:H62"/>
    <mergeCell ref="I61:I62"/>
    <mergeCell ref="J61:J62"/>
    <mergeCell ref="X61:X62"/>
    <mergeCell ref="Y61:Y62"/>
    <mergeCell ref="T61:T62"/>
    <mergeCell ref="U61:U62"/>
    <mergeCell ref="V61:V62"/>
    <mergeCell ref="W61:W62"/>
    <mergeCell ref="M61:M62"/>
    <mergeCell ref="N61:N62"/>
    <mergeCell ref="O61:O62"/>
    <mergeCell ref="P61:P62"/>
    <mergeCell ref="Q61:Q62"/>
    <mergeCell ref="R61:R62"/>
    <mergeCell ref="A83:C83"/>
    <mergeCell ref="Z84:Z88"/>
    <mergeCell ref="Y84:Y88"/>
    <mergeCell ref="U84:U88"/>
    <mergeCell ref="A61:A62"/>
    <mergeCell ref="AB17:AB19"/>
    <mergeCell ref="X17:X19"/>
    <mergeCell ref="W17:W19"/>
    <mergeCell ref="Y17:Y19"/>
    <mergeCell ref="Z17:Z19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  <mergeCell ref="R17:R19"/>
    <mergeCell ref="S17:S19"/>
    <mergeCell ref="T17:T19"/>
    <mergeCell ref="U17:U19"/>
    <mergeCell ref="V17:V19"/>
    <mergeCell ref="M17:M19"/>
    <mergeCell ref="N17:N19"/>
    <mergeCell ref="P17:P19"/>
    <mergeCell ref="V92:V94"/>
    <mergeCell ref="W92:W94"/>
    <mergeCell ref="X92:X94"/>
    <mergeCell ref="Y92:Y94"/>
    <mergeCell ref="Z92:Z94"/>
    <mergeCell ref="A92:A94"/>
    <mergeCell ref="B92:B94"/>
    <mergeCell ref="C92:C94"/>
    <mergeCell ref="D92:D94"/>
    <mergeCell ref="E92:E94"/>
    <mergeCell ref="F92:F94"/>
    <mergeCell ref="G92:G94"/>
    <mergeCell ref="H92:H94"/>
    <mergeCell ref="I92:I94"/>
    <mergeCell ref="J92:J94"/>
    <mergeCell ref="M92:M94"/>
    <mergeCell ref="N92:N94"/>
    <mergeCell ref="O92:O94"/>
    <mergeCell ref="P92:P94"/>
    <mergeCell ref="Q92:Q94"/>
    <mergeCell ref="R92:R94"/>
    <mergeCell ref="S92:S94"/>
    <mergeCell ref="T92:T94"/>
    <mergeCell ref="U92:U94"/>
    <mergeCell ref="H97:H99"/>
    <mergeCell ref="I97:I99"/>
    <mergeCell ref="J97:J99"/>
    <mergeCell ref="M97:M99"/>
    <mergeCell ref="N97:N99"/>
    <mergeCell ref="O97:O99"/>
    <mergeCell ref="P97:P99"/>
    <mergeCell ref="Q97:Q99"/>
    <mergeCell ref="R97:R99"/>
    <mergeCell ref="S97:S99"/>
    <mergeCell ref="T97:T99"/>
    <mergeCell ref="U97:U99"/>
    <mergeCell ref="V97:V99"/>
    <mergeCell ref="W97:W99"/>
    <mergeCell ref="X97:X99"/>
    <mergeCell ref="Y97:Y99"/>
    <mergeCell ref="Z97:Z99"/>
    <mergeCell ref="A70:A72"/>
    <mergeCell ref="B70:B72"/>
    <mergeCell ref="C70:C72"/>
    <mergeCell ref="D70:D72"/>
    <mergeCell ref="E70:E72"/>
    <mergeCell ref="F70:F72"/>
    <mergeCell ref="G70:G72"/>
    <mergeCell ref="H70:H72"/>
    <mergeCell ref="I70:I72"/>
    <mergeCell ref="J70:J72"/>
    <mergeCell ref="M70:M72"/>
    <mergeCell ref="N70:N72"/>
    <mergeCell ref="O70:O72"/>
    <mergeCell ref="P70:P72"/>
    <mergeCell ref="Q70:Q72"/>
    <mergeCell ref="R70:R72"/>
    <mergeCell ref="W70:W72"/>
    <mergeCell ref="X70:X72"/>
    <mergeCell ref="Y70:Y72"/>
    <mergeCell ref="Z70:Z72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V41:V43"/>
    <mergeCell ref="W41:W43"/>
    <mergeCell ref="X41:X43"/>
    <mergeCell ref="Y41:Y43"/>
    <mergeCell ref="Z41:Z43"/>
    <mergeCell ref="T53:T55"/>
    <mergeCell ref="U53:U55"/>
    <mergeCell ref="V53:V55"/>
    <mergeCell ref="W53:W55"/>
    <mergeCell ref="X53:X55"/>
    <mergeCell ref="Y53:Y55"/>
    <mergeCell ref="T65:T67"/>
    <mergeCell ref="U65:U67"/>
    <mergeCell ref="V65:V67"/>
    <mergeCell ref="S22:S26"/>
    <mergeCell ref="T22:T26"/>
    <mergeCell ref="U22:U26"/>
    <mergeCell ref="V22:V26"/>
    <mergeCell ref="G41:G43"/>
    <mergeCell ref="H41:H43"/>
    <mergeCell ref="I41:I43"/>
    <mergeCell ref="J41:J43"/>
    <mergeCell ref="U70:U72"/>
    <mergeCell ref="V70:V72"/>
    <mergeCell ref="U56:U58"/>
    <mergeCell ref="V56:V58"/>
    <mergeCell ref="G65:G67"/>
    <mergeCell ref="H65:H67"/>
    <mergeCell ref="I65:I67"/>
    <mergeCell ref="G22:G26"/>
    <mergeCell ref="H22:H26"/>
    <mergeCell ref="I22:I26"/>
    <mergeCell ref="J22:J26"/>
    <mergeCell ref="N22:N26"/>
    <mergeCell ref="O22:O26"/>
    <mergeCell ref="P22:P26"/>
    <mergeCell ref="Q22:Q26"/>
    <mergeCell ref="R22:R26"/>
    <mergeCell ref="M8:M12"/>
    <mergeCell ref="N8:N12"/>
    <mergeCell ref="O8:O12"/>
    <mergeCell ref="P8:P12"/>
    <mergeCell ref="G8:G12"/>
    <mergeCell ref="A8:A12"/>
    <mergeCell ref="B8:B12"/>
    <mergeCell ref="C8:C12"/>
    <mergeCell ref="D8:D12"/>
    <mergeCell ref="E8:E12"/>
    <mergeCell ref="F8:F12"/>
    <mergeCell ref="H8:H12"/>
    <mergeCell ref="I8:I12"/>
    <mergeCell ref="J8:J12"/>
    <mergeCell ref="Q8:Q12"/>
    <mergeCell ref="R8:R12"/>
    <mergeCell ref="S8:S12"/>
    <mergeCell ref="T8:T12"/>
    <mergeCell ref="U8:U12"/>
    <mergeCell ref="V8:V12"/>
    <mergeCell ref="W8:W12"/>
    <mergeCell ref="X8:X12"/>
    <mergeCell ref="Y8:Y12"/>
    <mergeCell ref="Z8:Z12"/>
    <mergeCell ref="K14:K15"/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M13:M16"/>
    <mergeCell ref="N13:N16"/>
    <mergeCell ref="O13:O16"/>
    <mergeCell ref="P13:P16"/>
    <mergeCell ref="Q13:Q16"/>
    <mergeCell ref="R13:R16"/>
    <mergeCell ref="S13:S16"/>
    <mergeCell ref="T13:T16"/>
    <mergeCell ref="U13:U16"/>
    <mergeCell ref="V13:V16"/>
    <mergeCell ref="W13:W16"/>
    <mergeCell ref="X13:X16"/>
    <mergeCell ref="Y13:Y16"/>
    <mergeCell ref="Z13:Z16"/>
    <mergeCell ref="M31:M33"/>
    <mergeCell ref="N31:N33"/>
    <mergeCell ref="O31:O33"/>
    <mergeCell ref="P31:P33"/>
    <mergeCell ref="A31:A33"/>
    <mergeCell ref="B31:B33"/>
    <mergeCell ref="C31:C33"/>
    <mergeCell ref="D31:D33"/>
    <mergeCell ref="E31:E33"/>
    <mergeCell ref="F31:F33"/>
    <mergeCell ref="G31:G33"/>
    <mergeCell ref="W22:W26"/>
    <mergeCell ref="X22:X26"/>
    <mergeCell ref="Y22:Y26"/>
    <mergeCell ref="Z22:Z26"/>
    <mergeCell ref="M22:M26"/>
    <mergeCell ref="C22:C26"/>
    <mergeCell ref="D22:D26"/>
    <mergeCell ref="A22:A26"/>
    <mergeCell ref="B22:B26"/>
    <mergeCell ref="E22:E26"/>
    <mergeCell ref="F22:F26"/>
  </mergeCells>
  <printOptions horizontalCentered="1"/>
  <pageMargins left="0.59055118110236227" right="0.19685039370078741" top="3.937007874015748E-2" bottom="3.937007874015748E-2" header="0" footer="0"/>
  <pageSetup paperSize="5" scale="39" orientation="landscape" r:id="rId1"/>
  <headerFooter alignWithMargins="0"/>
  <ignoredErrors>
    <ignoredError sqref="M7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topLeftCell="A13" zoomScale="85" zoomScaleNormal="85" workbookViewId="0">
      <selection activeCell="P19" sqref="P19"/>
    </sheetView>
  </sheetViews>
  <sheetFormatPr baseColWidth="10" defaultRowHeight="15"/>
  <cols>
    <col min="1" max="1" width="14.7109375" style="72" customWidth="1"/>
    <col min="2" max="2" width="51" style="76" customWidth="1"/>
    <col min="3" max="3" width="26.140625" style="71" customWidth="1"/>
    <col min="4" max="4" width="12" style="73" customWidth="1"/>
    <col min="5" max="5" width="16.85546875" style="74" customWidth="1"/>
    <col min="6" max="6" width="4.5703125" style="72" bestFit="1" customWidth="1"/>
    <col min="7" max="8" width="5.42578125" style="72" customWidth="1"/>
    <col min="9" max="9" width="16.140625" style="75" customWidth="1"/>
    <col min="10" max="10" width="12.28515625" style="73" customWidth="1"/>
    <col min="11" max="11" width="11.7109375" style="73" customWidth="1"/>
    <col min="12" max="12" width="3" style="71" customWidth="1"/>
    <col min="13" max="13" width="27.140625" style="196" customWidth="1"/>
    <col min="14" max="16384" width="11.42578125" style="71"/>
  </cols>
  <sheetData>
    <row r="1" spans="1:13" ht="6.75" customHeight="1">
      <c r="A1" s="72" t="s">
        <v>30</v>
      </c>
    </row>
    <row r="2" spans="1:13" ht="15" customHeight="1">
      <c r="A2" s="71"/>
      <c r="B2" s="453" t="s">
        <v>44</v>
      </c>
      <c r="C2" s="453"/>
      <c r="D2" s="453"/>
      <c r="E2" s="453"/>
      <c r="F2" s="453"/>
      <c r="G2" s="453"/>
      <c r="H2" s="453"/>
      <c r="I2" s="453"/>
      <c r="J2" s="453"/>
      <c r="K2" s="453"/>
    </row>
    <row r="3" spans="1:13" ht="4.5" customHeight="1">
      <c r="A3" s="203"/>
      <c r="B3" s="204"/>
      <c r="C3" s="203"/>
      <c r="D3" s="203"/>
      <c r="E3" s="205"/>
      <c r="F3" s="203"/>
      <c r="G3" s="203"/>
      <c r="H3" s="203"/>
      <c r="I3" s="206"/>
      <c r="J3" s="203"/>
      <c r="K3" s="203"/>
    </row>
    <row r="4" spans="1:13" ht="15.75">
      <c r="A4" s="207"/>
      <c r="B4" s="208"/>
      <c r="C4" s="207"/>
      <c r="D4" s="207"/>
      <c r="E4" s="205"/>
      <c r="F4" s="207"/>
      <c r="G4" s="207"/>
      <c r="H4" s="207"/>
      <c r="I4" s="209"/>
      <c r="J4" s="207"/>
      <c r="K4" s="207"/>
    </row>
    <row r="5" spans="1:13" ht="5.25" customHeight="1"/>
    <row r="6" spans="1:13" s="210" customFormat="1" ht="18" customHeight="1">
      <c r="A6" s="454" t="s">
        <v>15</v>
      </c>
      <c r="B6" s="454" t="s">
        <v>0</v>
      </c>
      <c r="C6" s="454" t="s">
        <v>16</v>
      </c>
      <c r="D6" s="455" t="s">
        <v>19</v>
      </c>
      <c r="E6" s="456" t="s">
        <v>35</v>
      </c>
      <c r="F6" s="457" t="s">
        <v>10</v>
      </c>
      <c r="G6" s="457"/>
      <c r="H6" s="457"/>
      <c r="I6" s="458" t="s">
        <v>18</v>
      </c>
      <c r="J6" s="455" t="s">
        <v>5</v>
      </c>
      <c r="K6" s="455"/>
      <c r="M6" s="211"/>
    </row>
    <row r="7" spans="1:13" s="212" customFormat="1" ht="13.5" customHeight="1">
      <c r="A7" s="454"/>
      <c r="B7" s="454"/>
      <c r="C7" s="454"/>
      <c r="D7" s="455"/>
      <c r="E7" s="456"/>
      <c r="F7" s="459" t="s">
        <v>12</v>
      </c>
      <c r="G7" s="459" t="s">
        <v>4</v>
      </c>
      <c r="H7" s="459" t="s">
        <v>3</v>
      </c>
      <c r="I7" s="458"/>
      <c r="J7" s="460" t="s">
        <v>1</v>
      </c>
      <c r="K7" s="460" t="s">
        <v>2</v>
      </c>
      <c r="L7" s="210"/>
      <c r="M7" s="194"/>
    </row>
    <row r="8" spans="1:13" s="60" customFormat="1" ht="34.5" customHeight="1">
      <c r="A8" s="131" t="s">
        <v>61</v>
      </c>
      <c r="B8" s="213" t="s">
        <v>62</v>
      </c>
      <c r="C8" s="131" t="s">
        <v>63</v>
      </c>
      <c r="D8" s="241">
        <v>40949</v>
      </c>
      <c r="E8" s="131" t="s">
        <v>64</v>
      </c>
      <c r="F8" s="215" t="s">
        <v>45</v>
      </c>
      <c r="G8" s="47"/>
      <c r="H8" s="47"/>
      <c r="I8" s="216">
        <v>3132223.79</v>
      </c>
      <c r="J8" s="241">
        <v>40952</v>
      </c>
      <c r="K8" s="241">
        <v>41041</v>
      </c>
      <c r="M8" s="239"/>
    </row>
    <row r="9" spans="1:13" s="60" customFormat="1" ht="34.5" customHeight="1">
      <c r="A9" s="131" t="s">
        <v>77</v>
      </c>
      <c r="B9" s="213" t="s">
        <v>78</v>
      </c>
      <c r="C9" s="131" t="s">
        <v>79</v>
      </c>
      <c r="D9" s="241">
        <v>40988</v>
      </c>
      <c r="E9" s="131" t="s">
        <v>80</v>
      </c>
      <c r="F9" s="131"/>
      <c r="G9" s="131" t="s">
        <v>45</v>
      </c>
      <c r="H9" s="218"/>
      <c r="I9" s="216">
        <v>385704.38</v>
      </c>
      <c r="J9" s="241">
        <v>40988</v>
      </c>
      <c r="K9" s="241">
        <v>41244</v>
      </c>
      <c r="M9" s="239"/>
    </row>
    <row r="10" spans="1:13" s="60" customFormat="1" ht="34.5" customHeight="1">
      <c r="A10" s="131" t="s">
        <v>82</v>
      </c>
      <c r="B10" s="213" t="s">
        <v>83</v>
      </c>
      <c r="C10" s="131" t="s">
        <v>84</v>
      </c>
      <c r="D10" s="241">
        <v>40988</v>
      </c>
      <c r="E10" s="131" t="s">
        <v>92</v>
      </c>
      <c r="F10" s="131"/>
      <c r="G10" s="131" t="s">
        <v>45</v>
      </c>
      <c r="H10" s="47"/>
      <c r="I10" s="216">
        <v>806123.26</v>
      </c>
      <c r="J10" s="241">
        <v>40988</v>
      </c>
      <c r="K10" s="241">
        <v>41032</v>
      </c>
      <c r="M10" s="239"/>
    </row>
    <row r="11" spans="1:13" s="60" customFormat="1" ht="34.5" customHeight="1">
      <c r="A11" s="131" t="s">
        <v>103</v>
      </c>
      <c r="B11" s="243" t="s">
        <v>104</v>
      </c>
      <c r="C11" s="131" t="s">
        <v>105</v>
      </c>
      <c r="D11" s="242">
        <v>41057</v>
      </c>
      <c r="E11" s="131" t="s">
        <v>106</v>
      </c>
      <c r="F11" s="131"/>
      <c r="G11" s="131"/>
      <c r="H11" s="47" t="s">
        <v>45</v>
      </c>
      <c r="I11" s="216">
        <v>87504.74</v>
      </c>
      <c r="J11" s="241">
        <v>41058</v>
      </c>
      <c r="K11" s="241">
        <v>41087</v>
      </c>
      <c r="M11" s="239"/>
    </row>
    <row r="12" spans="1:13" s="60" customFormat="1" ht="34.5" customHeight="1">
      <c r="A12" s="131" t="s">
        <v>119</v>
      </c>
      <c r="B12" s="213" t="s">
        <v>116</v>
      </c>
      <c r="C12" s="131" t="s">
        <v>105</v>
      </c>
      <c r="D12" s="241">
        <v>41071</v>
      </c>
      <c r="E12" s="131" t="s">
        <v>117</v>
      </c>
      <c r="F12" s="131" t="s">
        <v>45</v>
      </c>
      <c r="G12" s="131"/>
      <c r="H12" s="47"/>
      <c r="I12" s="216">
        <v>2040553.24</v>
      </c>
      <c r="J12" s="241">
        <v>41072</v>
      </c>
      <c r="K12" s="241">
        <v>41171</v>
      </c>
      <c r="M12" s="239"/>
    </row>
    <row r="13" spans="1:13" s="60" customFormat="1" ht="34.5" customHeight="1">
      <c r="A13" s="131" t="s">
        <v>121</v>
      </c>
      <c r="B13" s="213" t="s">
        <v>120</v>
      </c>
      <c r="C13" s="131" t="s">
        <v>105</v>
      </c>
      <c r="D13" s="241">
        <v>41080</v>
      </c>
      <c r="E13" s="131" t="s">
        <v>123</v>
      </c>
      <c r="F13" s="131"/>
      <c r="G13" s="131"/>
      <c r="H13" s="47" t="s">
        <v>45</v>
      </c>
      <c r="I13" s="216">
        <v>331603.14</v>
      </c>
      <c r="J13" s="241">
        <v>41085</v>
      </c>
      <c r="K13" s="241">
        <v>41243</v>
      </c>
      <c r="M13" s="239"/>
    </row>
    <row r="14" spans="1:13" s="60" customFormat="1" ht="34.5" customHeight="1">
      <c r="A14" s="131" t="s">
        <v>124</v>
      </c>
      <c r="B14" s="213" t="s">
        <v>125</v>
      </c>
      <c r="C14" s="131" t="s">
        <v>126</v>
      </c>
      <c r="D14" s="241">
        <v>41100</v>
      </c>
      <c r="E14" s="131" t="s">
        <v>127</v>
      </c>
      <c r="F14" s="278"/>
      <c r="G14" s="131"/>
      <c r="H14" s="47" t="s">
        <v>45</v>
      </c>
      <c r="I14" s="216">
        <v>6046636.2199999997</v>
      </c>
      <c r="J14" s="241">
        <v>41106</v>
      </c>
      <c r="K14" s="241">
        <v>41195</v>
      </c>
      <c r="M14" s="239"/>
    </row>
    <row r="15" spans="1:13" s="60" customFormat="1" ht="34.5" customHeight="1">
      <c r="A15" s="131" t="s">
        <v>133</v>
      </c>
      <c r="B15" s="213" t="s">
        <v>130</v>
      </c>
      <c r="C15" s="131" t="s">
        <v>79</v>
      </c>
      <c r="D15" s="241">
        <v>41127</v>
      </c>
      <c r="E15" s="244" t="s">
        <v>131</v>
      </c>
      <c r="F15" s="131"/>
      <c r="G15" s="131" t="s">
        <v>45</v>
      </c>
      <c r="H15" s="47"/>
      <c r="I15" s="216">
        <v>2318580.52</v>
      </c>
      <c r="J15" s="241">
        <v>41134</v>
      </c>
      <c r="K15" s="241">
        <v>41193</v>
      </c>
      <c r="M15" s="239"/>
    </row>
    <row r="16" spans="1:13" s="60" customFormat="1" ht="34.5" customHeight="1">
      <c r="A16" s="131" t="s">
        <v>134</v>
      </c>
      <c r="B16" s="213" t="s">
        <v>136</v>
      </c>
      <c r="C16" s="220" t="s">
        <v>105</v>
      </c>
      <c r="D16" s="241">
        <v>41145</v>
      </c>
      <c r="E16" s="244" t="s">
        <v>137</v>
      </c>
      <c r="F16" s="131"/>
      <c r="G16" s="131" t="s">
        <v>45</v>
      </c>
      <c r="H16" s="47"/>
      <c r="I16" s="216">
        <v>673674.53</v>
      </c>
      <c r="J16" s="241">
        <v>41148</v>
      </c>
      <c r="K16" s="241">
        <v>41207</v>
      </c>
      <c r="M16" s="239"/>
    </row>
    <row r="17" spans="1:13" s="60" customFormat="1" ht="45.75" customHeight="1">
      <c r="A17" s="131" t="s">
        <v>140</v>
      </c>
      <c r="B17" s="213" t="s">
        <v>141</v>
      </c>
      <c r="C17" s="131" t="s">
        <v>142</v>
      </c>
      <c r="D17" s="241">
        <v>41157</v>
      </c>
      <c r="E17" s="244" t="s">
        <v>143</v>
      </c>
      <c r="F17" s="131"/>
      <c r="G17" s="131"/>
      <c r="H17" s="47" t="s">
        <v>45</v>
      </c>
      <c r="I17" s="216">
        <v>1496772.87</v>
      </c>
      <c r="J17" s="241">
        <v>41162</v>
      </c>
      <c r="K17" s="241">
        <v>41221</v>
      </c>
      <c r="M17" s="239"/>
    </row>
    <row r="18" spans="1:13" s="60" customFormat="1" ht="45.75" customHeight="1">
      <c r="A18" s="131" t="s">
        <v>146</v>
      </c>
      <c r="B18" s="213" t="s">
        <v>147</v>
      </c>
      <c r="C18" s="131" t="s">
        <v>79</v>
      </c>
      <c r="D18" s="241">
        <v>41176</v>
      </c>
      <c r="E18" s="244" t="s">
        <v>148</v>
      </c>
      <c r="F18" s="131"/>
      <c r="G18" s="131" t="s">
        <v>45</v>
      </c>
      <c r="H18" s="47"/>
      <c r="I18" s="216">
        <v>840144.85</v>
      </c>
      <c r="J18" s="241">
        <v>41178</v>
      </c>
      <c r="K18" s="241">
        <v>41222</v>
      </c>
      <c r="M18" s="239"/>
    </row>
    <row r="19" spans="1:13" s="60" customFormat="1" ht="45.75" customHeight="1">
      <c r="A19" s="131" t="s">
        <v>150</v>
      </c>
      <c r="B19" s="213" t="s">
        <v>151</v>
      </c>
      <c r="C19" s="131" t="s">
        <v>79</v>
      </c>
      <c r="D19" s="241">
        <v>41178</v>
      </c>
      <c r="E19" s="244" t="s">
        <v>152</v>
      </c>
      <c r="F19" s="131"/>
      <c r="G19" s="131"/>
      <c r="H19" s="47" t="s">
        <v>45</v>
      </c>
      <c r="I19" s="216">
        <v>681485.73</v>
      </c>
      <c r="J19" s="241">
        <v>41179</v>
      </c>
      <c r="K19" s="241">
        <v>41238</v>
      </c>
      <c r="M19" s="239"/>
    </row>
    <row r="20" spans="1:13" s="60" customFormat="1" ht="45.75" customHeight="1">
      <c r="A20" s="131" t="s">
        <v>164</v>
      </c>
      <c r="B20" s="213" t="s">
        <v>196</v>
      </c>
      <c r="C20" s="131" t="s">
        <v>197</v>
      </c>
      <c r="D20" s="241">
        <v>41225</v>
      </c>
      <c r="E20" s="244" t="s">
        <v>198</v>
      </c>
      <c r="F20" s="131"/>
      <c r="G20" s="131"/>
      <c r="H20" s="47" t="s">
        <v>45</v>
      </c>
      <c r="I20" s="216">
        <v>13013544.75</v>
      </c>
      <c r="J20" s="241">
        <v>41234</v>
      </c>
      <c r="K20" s="241">
        <v>41274</v>
      </c>
      <c r="M20" s="239"/>
    </row>
    <row r="21" spans="1:13" s="60" customFormat="1" ht="45.75" customHeight="1">
      <c r="A21" s="131" t="s">
        <v>157</v>
      </c>
      <c r="B21" s="213" t="s">
        <v>199</v>
      </c>
      <c r="C21" s="131" t="s">
        <v>84</v>
      </c>
      <c r="D21" s="241">
        <v>41222</v>
      </c>
      <c r="E21" s="244" t="s">
        <v>215</v>
      </c>
      <c r="F21" s="131"/>
      <c r="G21" s="131"/>
      <c r="H21" s="47" t="s">
        <v>45</v>
      </c>
      <c r="I21" s="216">
        <v>667494.22</v>
      </c>
      <c r="J21" s="241">
        <v>41225</v>
      </c>
      <c r="K21" s="241">
        <v>41269</v>
      </c>
      <c r="M21" s="239"/>
    </row>
    <row r="22" spans="1:13" s="60" customFormat="1" ht="45.75" customHeight="1">
      <c r="A22" s="131" t="s">
        <v>177</v>
      </c>
      <c r="B22" s="213" t="s">
        <v>178</v>
      </c>
      <c r="C22" s="131" t="s">
        <v>79</v>
      </c>
      <c r="D22" s="241">
        <v>41249</v>
      </c>
      <c r="E22" s="244" t="s">
        <v>213</v>
      </c>
      <c r="F22" s="131"/>
      <c r="G22" s="278"/>
      <c r="H22" s="47" t="s">
        <v>45</v>
      </c>
      <c r="I22" s="216">
        <v>448175.09</v>
      </c>
      <c r="J22" s="241">
        <v>41249</v>
      </c>
      <c r="K22" s="241">
        <v>41268</v>
      </c>
      <c r="M22" s="239"/>
    </row>
    <row r="23" spans="1:13" s="60" customFormat="1" ht="45.75" customHeight="1">
      <c r="A23" s="131" t="s">
        <v>180</v>
      </c>
      <c r="B23" s="213" t="s">
        <v>181</v>
      </c>
      <c r="C23" s="131" t="s">
        <v>79</v>
      </c>
      <c r="D23" s="241">
        <v>41249</v>
      </c>
      <c r="E23" s="244" t="s">
        <v>214</v>
      </c>
      <c r="F23" s="131"/>
      <c r="G23" s="131"/>
      <c r="H23" s="279" t="s">
        <v>45</v>
      </c>
      <c r="I23" s="216">
        <v>612403.18000000005</v>
      </c>
      <c r="J23" s="241">
        <v>41250</v>
      </c>
      <c r="K23" s="241">
        <v>41269</v>
      </c>
      <c r="M23" s="239"/>
    </row>
    <row r="24" spans="1:13" s="219" customFormat="1" ht="42.75">
      <c r="A24" s="131" t="s">
        <v>72</v>
      </c>
      <c r="B24" s="213" t="s">
        <v>73</v>
      </c>
      <c r="C24" s="131" t="s">
        <v>74</v>
      </c>
      <c r="D24" s="241">
        <v>40968</v>
      </c>
      <c r="E24" s="131" t="s">
        <v>75</v>
      </c>
      <c r="F24" s="218"/>
      <c r="G24" s="218"/>
      <c r="H24" s="47" t="s">
        <v>45</v>
      </c>
      <c r="I24" s="216">
        <v>602565.22</v>
      </c>
      <c r="J24" s="241">
        <v>40968</v>
      </c>
      <c r="K24" s="241">
        <v>41248</v>
      </c>
      <c r="L24" s="60"/>
      <c r="M24" s="239"/>
    </row>
    <row r="25" spans="1:13" s="219" customFormat="1" ht="57">
      <c r="A25" s="131" t="s">
        <v>93</v>
      </c>
      <c r="B25" s="213" t="s">
        <v>95</v>
      </c>
      <c r="C25" s="131" t="s">
        <v>94</v>
      </c>
      <c r="D25" s="241">
        <v>41044</v>
      </c>
      <c r="E25" s="131" t="s">
        <v>96</v>
      </c>
      <c r="F25" s="131"/>
      <c r="G25" s="131"/>
      <c r="H25" s="47" t="s">
        <v>45</v>
      </c>
      <c r="I25" s="216">
        <v>164402.21</v>
      </c>
      <c r="J25" s="241">
        <v>41044</v>
      </c>
      <c r="K25" s="241">
        <v>41085</v>
      </c>
      <c r="L25" s="60"/>
      <c r="M25" s="239"/>
    </row>
    <row r="26" spans="1:13" s="221" customFormat="1" ht="42.75">
      <c r="A26" s="131" t="s">
        <v>98</v>
      </c>
      <c r="B26" s="213" t="s">
        <v>99</v>
      </c>
      <c r="C26" s="131" t="s">
        <v>100</v>
      </c>
      <c r="D26" s="241">
        <v>41053</v>
      </c>
      <c r="E26" s="131" t="s">
        <v>101</v>
      </c>
      <c r="F26" s="47"/>
      <c r="G26" s="215"/>
      <c r="H26" s="47" t="s">
        <v>45</v>
      </c>
      <c r="I26" s="216">
        <v>103669.08</v>
      </c>
      <c r="J26" s="241">
        <v>41054</v>
      </c>
      <c r="K26" s="241">
        <v>41060</v>
      </c>
      <c r="L26" s="60"/>
      <c r="M26" s="239"/>
    </row>
    <row r="27" spans="1:13" s="221" customFormat="1" ht="42.75">
      <c r="A27" s="131" t="s">
        <v>172</v>
      </c>
      <c r="B27" s="213" t="s">
        <v>173</v>
      </c>
      <c r="C27" s="131" t="s">
        <v>74</v>
      </c>
      <c r="D27" s="241">
        <v>41243</v>
      </c>
      <c r="E27" s="131" t="s">
        <v>216</v>
      </c>
      <c r="F27" s="218"/>
      <c r="G27" s="218"/>
      <c r="H27" s="279" t="s">
        <v>45</v>
      </c>
      <c r="I27" s="216">
        <v>57700</v>
      </c>
      <c r="J27" s="241">
        <v>41244</v>
      </c>
      <c r="K27" s="241">
        <v>41268</v>
      </c>
      <c r="L27" s="60"/>
      <c r="M27" s="239"/>
    </row>
    <row r="28" spans="1:13" s="60" customFormat="1">
      <c r="A28" s="131"/>
      <c r="B28" s="213"/>
      <c r="C28" s="131"/>
      <c r="D28" s="214"/>
      <c r="E28" s="131"/>
      <c r="F28" s="218"/>
      <c r="G28" s="47"/>
      <c r="H28" s="47"/>
      <c r="I28" s="216"/>
      <c r="J28" s="214"/>
      <c r="K28" s="214"/>
      <c r="M28" s="239"/>
    </row>
    <row r="29" spans="1:13" s="60" customFormat="1">
      <c r="A29" s="131"/>
      <c r="B29" s="131"/>
      <c r="C29" s="131"/>
      <c r="D29" s="214"/>
      <c r="E29" s="131"/>
      <c r="F29" s="218"/>
      <c r="G29" s="47"/>
      <c r="H29" s="47"/>
      <c r="I29" s="216"/>
      <c r="J29" s="214"/>
      <c r="K29" s="214"/>
      <c r="M29" s="239"/>
    </row>
    <row r="30" spans="1:13" s="60" customFormat="1" ht="15.75">
      <c r="A30" s="131"/>
      <c r="B30" s="213"/>
      <c r="C30" s="131"/>
      <c r="D30" s="214"/>
      <c r="E30" s="131"/>
      <c r="F30" s="218"/>
      <c r="G30" s="47"/>
      <c r="H30" s="47"/>
      <c r="I30" s="216"/>
      <c r="J30" s="214"/>
      <c r="K30" s="214"/>
      <c r="M30" s="217"/>
    </row>
    <row r="31" spans="1:13">
      <c r="A31" s="131"/>
      <c r="B31" s="213"/>
      <c r="C31" s="131"/>
      <c r="D31" s="214"/>
      <c r="E31" s="131"/>
      <c r="F31" s="218"/>
      <c r="G31" s="47"/>
      <c r="H31" s="47"/>
      <c r="I31" s="216"/>
      <c r="J31" s="214"/>
      <c r="K31" s="214"/>
    </row>
    <row r="32" spans="1:13">
      <c r="A32" s="131"/>
      <c r="B32" s="213"/>
      <c r="C32" s="131"/>
      <c r="D32" s="214"/>
      <c r="E32" s="131"/>
      <c r="F32" s="218"/>
      <c r="G32" s="47"/>
      <c r="H32" s="47"/>
      <c r="I32" s="216"/>
      <c r="J32" s="214"/>
      <c r="K32" s="214"/>
    </row>
    <row r="33" spans="1:15">
      <c r="A33" s="131"/>
      <c r="B33" s="213"/>
      <c r="C33" s="131"/>
      <c r="D33" s="214"/>
      <c r="E33" s="131"/>
      <c r="F33" s="218"/>
      <c r="G33" s="47"/>
      <c r="H33" s="47"/>
      <c r="I33" s="216"/>
      <c r="J33" s="214"/>
      <c r="K33" s="214"/>
    </row>
    <row r="34" spans="1:15">
      <c r="A34" s="131"/>
      <c r="B34" s="213"/>
      <c r="C34" s="131"/>
      <c r="D34" s="214"/>
      <c r="E34" s="131"/>
      <c r="F34" s="218"/>
      <c r="G34" s="47"/>
      <c r="H34" s="47"/>
      <c r="I34" s="216"/>
      <c r="J34" s="214"/>
      <c r="K34" s="214"/>
    </row>
    <row r="35" spans="1:15">
      <c r="A35" s="131"/>
      <c r="B35" s="213"/>
      <c r="C35" s="131"/>
      <c r="D35" s="214"/>
      <c r="E35" s="220"/>
      <c r="F35" s="47"/>
      <c r="I35" s="216"/>
      <c r="J35" s="214"/>
      <c r="K35" s="214"/>
      <c r="N35" s="47"/>
      <c r="O35" s="47"/>
    </row>
    <row r="36" spans="1:15">
      <c r="A36" s="131"/>
      <c r="B36" s="213"/>
      <c r="C36" s="131"/>
      <c r="D36" s="214"/>
      <c r="E36" s="220"/>
      <c r="F36" s="47"/>
      <c r="I36" s="216"/>
      <c r="J36" s="214"/>
      <c r="K36" s="214"/>
      <c r="N36" s="47"/>
      <c r="O36" s="47"/>
    </row>
    <row r="37" spans="1:15">
      <c r="A37" s="131"/>
      <c r="B37" s="213"/>
      <c r="C37" s="131"/>
      <c r="D37" s="214"/>
      <c r="E37" s="131"/>
      <c r="F37" s="43"/>
      <c r="I37" s="216"/>
      <c r="J37" s="214"/>
      <c r="K37" s="214"/>
      <c r="N37" s="47"/>
      <c r="O37" s="47"/>
    </row>
    <row r="38" spans="1:15">
      <c r="A38" s="131"/>
      <c r="B38" s="213"/>
      <c r="C38" s="131"/>
      <c r="D38" s="214"/>
      <c r="E38" s="131"/>
      <c r="F38" s="43"/>
      <c r="I38" s="216"/>
      <c r="J38" s="214"/>
      <c r="K38" s="214"/>
      <c r="N38" s="47"/>
      <c r="O38" s="47"/>
    </row>
    <row r="39" spans="1:15">
      <c r="A39" s="131"/>
      <c r="B39" s="213"/>
      <c r="C39" s="131"/>
      <c r="D39" s="214"/>
      <c r="E39" s="220"/>
      <c r="F39" s="43"/>
      <c r="I39" s="216"/>
      <c r="J39" s="214"/>
      <c r="K39" s="214"/>
      <c r="N39" s="47"/>
      <c r="O39" s="47"/>
    </row>
    <row r="40" spans="1:15">
      <c r="A40" s="131"/>
      <c r="B40" s="213"/>
      <c r="C40" s="131"/>
      <c r="D40" s="214"/>
      <c r="E40" s="131"/>
      <c r="F40" s="43"/>
      <c r="I40" s="216"/>
      <c r="J40" s="214"/>
      <c r="K40" s="214"/>
      <c r="N40" s="47"/>
      <c r="O40" s="47"/>
    </row>
  </sheetData>
  <mergeCells count="9">
    <mergeCell ref="I6:I7"/>
    <mergeCell ref="J6:K6"/>
    <mergeCell ref="B2:K2"/>
    <mergeCell ref="A6:A7"/>
    <mergeCell ref="B6:B7"/>
    <mergeCell ref="C6:C7"/>
    <mergeCell ref="D6:D7"/>
    <mergeCell ref="E6:E7"/>
    <mergeCell ref="F6:H6"/>
  </mergeCells>
  <printOptions horizontalCentered="1"/>
  <pageMargins left="0.59055118110236227" right="0.19685039370078741" top="0.11811023622047245" bottom="7.874015748031496E-2" header="0" footer="0"/>
  <pageSetup paperSize="5" scale="4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DICIEMBRE</vt:lpstr>
      <vt:lpstr>información IFAI</vt:lpstr>
      <vt:lpstr>DICIEMBRE!Área_de_impresión</vt:lpstr>
      <vt:lpstr>'información IFAI'!Área_de_impresión</vt:lpstr>
      <vt:lpstr>DICIEMBRE!Títulos_a_imprimir</vt:lpstr>
      <vt:lpstr>'información IFAI'!Títulos_a_imprimir</vt:lpstr>
    </vt:vector>
  </TitlesOfParts>
  <Company>API DOS BOCAS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charito1</dc:creator>
  <cp:lastModifiedBy>Alberto Sánchez Juárez</cp:lastModifiedBy>
  <cp:lastPrinted>2013-01-15T19:47:45Z</cp:lastPrinted>
  <dcterms:created xsi:type="dcterms:W3CDTF">2005-02-01T22:33:03Z</dcterms:created>
  <dcterms:modified xsi:type="dcterms:W3CDTF">2013-03-08T18:10:11Z</dcterms:modified>
</cp:coreProperties>
</file>